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ovosti" sheetId="1" r:id="rId4"/>
    <sheet state="visible" name="Upute" sheetId="2" r:id="rId5"/>
    <sheet state="hidden" name="PraviPod707" sheetId="3" r:id="rId6"/>
    <sheet state="hidden" name="PraviPod708" sheetId="4" r:id="rId7"/>
    <sheet state="hidden" name="PraviPod709" sheetId="5" r:id="rId8"/>
    <sheet state="hidden" name="PraviPod710" sheetId="6" r:id="rId9"/>
    <sheet state="visible" name="RefStr" sheetId="7" r:id="rId10"/>
    <sheet state="visible" name="PRRAS" sheetId="8" r:id="rId11"/>
    <sheet state="visible" name="BIL" sheetId="9" r:id="rId12"/>
    <sheet state="visible" name="GPRIZNPF" sheetId="10" r:id="rId13"/>
    <sheet state="visible" name="Sifre" sheetId="11" r:id="rId14"/>
    <sheet state="visible" name="Kontrole" sheetId="12" r:id="rId15"/>
    <sheet state="visible" name="Promjene" sheetId="13" r:id="rId16"/>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7">
      <text>
        <t xml:space="preserve">======
ID#AAABJ6SJbqk
Naputak    (2024-03-29 10:22:02)
Obvezno unesite puni naziv neprofitne organizacije, bez navodnika, nepotrebnih razmaka i ostalih znakova koji nisu sastavni dio naziva.
Primjer ispravno upisanog naziva: 
FINANC, UDRUGA ZA FINANCIJSKU DJELATNOST
Primjeri pogrešnog unosa su:
"FINANC", UDRUGA ZA FINANCIJSKU DJELATNOST
F I N A N C, UDRUGA ZA FINANC. DJEL.
Skraćivanje pojedinih dijelova naziva dopušteno je jedino kod jako dugih naziva, preko 100 znakova.</t>
      </text>
    </comment>
    <comment authorId="0" ref="B9">
      <text>
        <t xml:space="preserve">======
ID#AAABJ6SJbqY
Naputak    (2024-03-29 10:22:02)
Unesite samo broj pošte bez naziva pripadajućeg mjesta, Excel datoteka dozvoljava unos poštanskog broja u granicama 10000 do 60000.</t>
      </text>
    </comment>
    <comment authorId="0" ref="D9">
      <text>
        <t xml:space="preserve">======
ID#AAABJ6SJbq8
Naputak    (2024-03-29 10:22:02)
Unesite puni naziv mjesta, ne skraćujte nazive mjesta tipa SLAV. BROD ili SL. BROD.</t>
      </text>
    </comment>
    <comment authorId="0" ref="B11">
      <text>
        <t xml:space="preserve">======
ID#AAABJ6SJbqI
Naputak    (2024-03-29 10:22:02)
Upišite puni naziv ulice i kućni broj te dodatak kućnom broju ako postoji (primjerice Ilica 111 A)</t>
      </text>
    </comment>
    <comment authorId="0" ref="I11">
      <text>
        <t xml:space="preserve">======
ID#AAABJ6SJbqc
Naputak    (2024-03-29 10:22:02)
Matični broj upisujte na 8 znamenaka (s vodećim nulama).</t>
      </text>
    </comment>
    <comment authorId="0" ref="B13">
      <text>
        <t xml:space="preserve">======
ID#AAABJ6SJbrA
Naputak    (2024-03-29 10:22:02)
Unesite broj računa u IBAN formatu duljine 21 mjesto. Račun mora sadržavati vodeće znakove HR, a ostatak od 19 znamenaka mogu biti samo znakovi 0-9. Bilo kakav drugi znak javit će grešku u računu.</t>
      </text>
    </comment>
    <comment authorId="0" ref="B15">
      <text>
        <t xml:space="preserve">======
ID#AAABJ6SJbqQ
Naputak    (2024-03-29 10:22:02)
Šifra djelatnosti upisuje se na 4 znamenake prema NKD2007. Šifru djelatnosti dodjeljuje Državni zavod za statistiku, a možete ga uvijek provjeriti na Obavjesti o razvrstavanju koju izdaje DZS. Šifarnik djelatnosti nalazi se na radnom listu Sifre. Nije moguće upisati nepostojeću šifru djelatnosti. Šifru možete upisati ili odabrati na padajućoj listi. Nakon upisa ili odabira šifre djelatnosti pojavit će se pored nje i opis. Provjerite prije slanja obrasca da li je to stvarno Vaša djelatnost dodijeljena od strane DZS-a.</t>
      </text>
    </comment>
    <comment authorId="0" ref="I15">
      <text>
        <t xml:space="preserve">======
ID#AAABJ6SJbqw
Željko Strunjak    (2024-03-29 10:22:02)
Razdoblje se upisuje na način GGGG-MM gdje GGGG označava godinu za koju se predaje obrazac a MM mjesec kojim završava razdoblje, primjerice: 2017-06 za I. - VI. 2017.</t>
      </text>
    </comment>
    <comment authorId="0" ref="B17">
      <text>
        <t xml:space="preserve">======
ID#AAABJ6SJbrM
Naputak    (2024-03-29 10:22:02)
Šifra županije i šifra općine unose se samo kao broj, bez naziva županije ili općine. Ako ne znate napamet koja je šifra Vašeg gradaili općine, pronađite je na radnom listu "Sifre". Provjerite upisanu šifru jer će se pored upisane šifre pojaviti naziv grada/općine.</t>
      </text>
    </comment>
    <comment authorId="0" ref="I17">
      <text>
        <t xml:space="preserve">======
ID#AAABJ6SJbrQ
Naputak    (2024-03-29 10:22:02)
Šifra županije određuje se automatizmom nakon upisa šifre općine (bez kontrolnog broja).</t>
      </text>
    </comment>
    <comment authorId="0" ref="B19">
      <text>
        <t xml:space="preserve">======
ID#AAABJ6SJbrE
Željko Strunjak    (2024-03-29 10:22:02)
Naputak: Normalno je da i prazan obrazac sadrži inicijalno 2 pogreške jer nije popunjeno zaglavlje i podnožje obrasca. Koje pogreške Vam javljaju kontrole provjeravajte tek kad u potpunosti popunite sve potrebne podatke i sve potrebne obrasce.</t>
      </text>
    </comment>
    <comment authorId="0" ref="B39">
      <text>
        <t xml:space="preserve">======
ID#AAABJ6SJbq0
Naputak    (2024-03-29 10:22:02)
Unesite samo ime i prezime zakonskog zastupnika, bez titula, funkcija i ostalih podataka</t>
      </text>
    </comment>
    <comment authorId="0" ref="B41">
      <text>
        <t xml:space="preserve">======
ID#AAABJ6SJbqo
Naputak    (2024-03-29 10:22:02)
Unosi se datum sastavljanja izvještaja, datum nije ni pod kakvom kontrolom, bitan je samo za korisnikovu evidenciju. Kod predaje u Finu bitan je samo datum dostave.</t>
      </text>
    </comment>
    <comment authorId="0" ref="B43">
      <text>
        <t xml:space="preserve">======
ID#AAABJ6SJbq4
Naputak    (2024-03-29 10:22:02)
Unesite ime i prezime (bez ikakvih titula) osobe koju se može dodatno kontaktirati u svezi obrasca (najčešće voditelj računovodstva obveznika ili osoba u knjigovodstvenom servisu ako obvezniku knjige vodi servis).</t>
      </text>
    </comment>
    <comment authorId="0" ref="B45">
      <text>
        <t xml:space="preserve">======
ID#AAABJ6SJbqs
Naputak    (2024-03-29 10:22:02)
Unesite samo jedan telefonski broj za kontaktiranje (s pozivom na broj). Ne upisujte +385 i brojeve ne odvajajte razmacima ni crticama, primjerice, umjesto: 01 / 6128 - 372 unesite samo 016128372</t>
      </text>
    </comment>
    <comment authorId="0" ref="B47">
      <text>
        <t xml:space="preserve">======
ID#AAABJ6SJbqg
Naputak    (2024-03-29 10:22:02)
Unesite samo jedan broj telefaksa (s pozivom na broj). Ne upisujte +385 i brojeve ne odvajajte razmacima ni crticama, primjerice, umjesto: 01 / 6128 - 372 unesite samo 016128372</t>
      </text>
    </comment>
    <comment authorId="0" ref="B49">
      <text>
        <t xml:space="preserve">======
ID#AAABJ6SJbqU
Naputak    (2024-03-29 10:22:02)
Unosi se adresa e-pošte obveznika (ne unositi adresu e-pošte knjigovodstvenog servisa koji je popunio obrazac).</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J16">
      <text>
        <t xml:space="preserve">======
ID#AAABJ6SJbqM
Naputak    (2024-03-29 10:22:02)
Kod predaje obrazaca za razdoblje I.-VI. u kolonu prethodne godine unose se podaci za razdoblje I. - VI. prethodne godine. Kod predaje obrasca za razdoblje godine i u kolonu pretohodne godine unose se podaci za ostvarenje cijele godine.</t>
      </text>
    </comment>
    <comment authorId="0" ref="C180">
      <text>
        <t xml:space="preserve">======
ID#AAABJ6SJbrI
Naputak    (2024-03-29 10:22:02)
Žuto označene AOP oznake unose se kao cijeli broj</t>
      </text>
    </comment>
  </commentList>
</comments>
</file>

<file path=xl/sharedStrings.xml><?xml version="1.0" encoding="utf-8"?>
<sst xmlns="http://schemas.openxmlformats.org/spreadsheetml/2006/main" count="4126" uniqueCount="3097">
  <si>
    <t>Linkovi</t>
  </si>
  <si>
    <t>Upute</t>
  </si>
  <si>
    <t>RefStr</t>
  </si>
  <si>
    <t>PR-RAS-NPF</t>
  </si>
  <si>
    <t>BIL</t>
  </si>
  <si>
    <t>G-PR-IZ-NPF</t>
  </si>
  <si>
    <t>Kontrole</t>
  </si>
  <si>
    <t>Šifre</t>
  </si>
  <si>
    <r>
      <rPr>
        <rFont val="Arial"/>
        <b/>
        <color rgb="FF003366"/>
        <sz val="14.0"/>
      </rPr>
      <t xml:space="preserve">Registar neprofitnih organizacija - </t>
    </r>
    <r>
      <rPr>
        <rFont val="Arial"/>
        <b/>
        <color rgb="FFFF0000"/>
        <sz val="14.0"/>
      </rPr>
      <t>RNO</t>
    </r>
  </si>
  <si>
    <t>Sve neprofitne organizacije dužne su ispuniti obvezu upisa u Registar neprofitnih organizacija. Ovo ne vrijedi samo za novoosnovane već i za ranije osnovane neprofitne organizacije. Na Internet stranici Ministarstva financija nalazi se Obrazac RNO te sve upute za prijavu u Registar.</t>
  </si>
  <si>
    <t>––––&gt; Link na Internet stranice Ministarstva financija (neprofitno računovodstvo)</t>
  </si>
  <si>
    <t xml:space="preserve">Registar i godišnji financijski izvještaji neprofitnih organizacija se javno objavljuju, prije popunjavanja podataka provjerite svoj RNO i ostale podatke upisane u Registar te dostavite izmjene podataka ako su neki od podataka u Registru zastarjeli. Registar i javno objavljene izvještaje možete vidjeti na sljedećem linku: </t>
  </si>
  <si>
    <t xml:space="preserve">     ––––&gt; Link na RNO registar</t>
  </si>
  <si>
    <t>Novosti</t>
  </si>
  <si>
    <t xml:space="preserve">                           TEHNIČKE UPUTE ZA UNOS PODATAKA</t>
  </si>
  <si>
    <r>
      <rPr>
        <rFont val="Arial"/>
        <b/>
        <color rgb="FF800000"/>
        <sz val="10.0"/>
      </rPr>
      <t xml:space="preserve">Prije popunjavanja obrasca proučite ove kratke upute kako biste izbjegli probleme i razjasnili sve nejasnoće vezane uz unos obrasca. Prije popunjavanja provjerite na web stranicama FINE ili Ministarstva koja je aktualna verzija obrasca. Ne predajte obrasce u starijoj verziji Excel datoteke ako je na web-u objavljena novija verzija.
</t>
    </r>
    <r>
      <rPr>
        <rFont val="Arial"/>
        <b/>
        <color rgb="FFFF0000"/>
        <sz val="10.0"/>
      </rPr>
      <t>Korisnici Office-a 2007 i novijih - obavezno proučite dodatak vezan uz Office 2007 na kraju uputa.</t>
    </r>
  </si>
  <si>
    <r>
      <rPr>
        <rFont val="Arial"/>
        <color rgb="FF003366"/>
        <sz val="10.0"/>
      </rPr>
      <t xml:space="preserve">Upozoravamo da je ovu Excel datoteku </t>
    </r>
    <r>
      <rPr>
        <rFont val="Arial"/>
        <b/>
        <color rgb="FF003366"/>
        <sz val="10.0"/>
      </rPr>
      <t>nije moguće popuniti Libre office-om</t>
    </r>
    <r>
      <rPr>
        <rFont val="Arial"/>
        <color rgb="FF003366"/>
        <sz val="10.0"/>
      </rPr>
      <t xml:space="preserve"> koji se često pojavljuje kao besplatna alternativa Microsoft Excel-u zbog pogreške u Libre Office-u da se formule na skrivenim radnim listovima ne izračunavaju dok god se radni listovi ne otkriju. Sve dok se ta pogreška u Libre Office-u ne ispravi ovaj alat je neupotrebljiv za popunjavanje obrazaca. Želite li koristiti besplatno rješenje koristite OpenOfffice, verzije 3.x i novije.</t>
    </r>
  </si>
  <si>
    <t>Svi radni listovi su zaštićeni i međusobno povezani formulama koje ujedno određuju poslovna pravila i rade kao kontrola. Svrha zaštite radnih listova nije "skrivanje" kako Excel datoteka radi, već je samo dodatni mehanizam koji sprječava da nehotice poremetite formule i kontrole unutar datoteke. Bilo kakve izmjene na strukturi Excel datoteke rezultiraju da datoteka postane nečitka za učitavanje.</t>
  </si>
  <si>
    <r>
      <rPr>
        <rFont val="Arial"/>
        <color rgb="FF003366"/>
        <sz val="9.0"/>
      </rPr>
      <t xml:space="preserve">Sve opće podatke unosi se na radni list RefStr, oni se automatski prenose na sve pojedinačne radne listove svakog pojedinačnog izvještaja, gdje se unose i financijski podaci za te izvještaje. Ovaj Excel dokument predviđen je za automatsku računalnu obradu, </t>
    </r>
    <r>
      <rPr>
        <rFont val="Arial"/>
        <b/>
        <color rgb="FF003366"/>
        <sz val="9.0"/>
      </rPr>
      <t>ni u kojem slučaju nemojte stvarati nove radne listove, mijenjati nazive postojećih listova ili brisati radne listove</t>
    </r>
    <r>
      <rPr>
        <rFont val="Arial"/>
        <color rgb="FF003366"/>
        <sz val="9.0"/>
      </rPr>
      <t>. Knjigovodstveni servisi koji predaju obrasce za više obveznika mogu u jedan Excel dokument unijeti podatke za samo jednog obveznika, za svakog novog morate imati novu Excel datoteku pod drugim imenom.</t>
    </r>
  </si>
  <si>
    <r>
      <rPr>
        <rFont val="Arial"/>
        <b/>
        <color rgb="FF003366"/>
        <sz val="9.0"/>
      </rPr>
      <t>Razdoblje obrade</t>
    </r>
    <r>
      <rPr>
        <rFont val="Arial"/>
        <b val="0"/>
        <color rgb="FF003366"/>
        <sz val="9.0"/>
      </rPr>
      <t xml:space="preserve"> unosi se na način GGGG-MM gdje GGGG označava godinu, a MM zadnji mjesec razdoblja bez ikakvih razmaka međusobno osim crtice. Kod korisnika koji imaju postavke datuma na računalu u formatu GGGG.MM.DD (godina, mjesec, dan), može se dogoditi da računalo samo pretvori oznaku razdoblja u datumsku vrijednost i da primjerice umjesto 2007-09 napiše rujan 2007., ako se to dogodi, promijenite postavke računala što se tiče formata datuma na DD.MM.GGGG kako biste izbjegli ovu automatsku pretvorbu datuma, jer takva oznaka razdoblja nije prepoznatljiva i takav obrazac neće biti zaprimljen i obrađen.</t>
    </r>
  </si>
  <si>
    <r>
      <rPr>
        <rFont val="Arial"/>
        <color rgb="FF003366"/>
        <sz val="9.0"/>
      </rPr>
      <t xml:space="preserve">U polja </t>
    </r>
    <r>
      <rPr>
        <rFont val="Arial"/>
        <b/>
        <color rgb="FF003366"/>
        <sz val="9.0"/>
      </rPr>
      <t>šifra djelatnost i šifra grada/općine</t>
    </r>
    <r>
      <rPr>
        <rFont val="Arial"/>
        <color rgb="FF003366"/>
        <sz val="9.0"/>
      </rPr>
      <t xml:space="preserve"> unosi se samo šifra pripadajućeg podatka, ni u kojem slučaju ne tekstualna vrijednost koju šifra predstavlja. Na listu ZupOpc nalazi se popis županija i pripadajućih općina, a na listu Djelat šifre djelatnosti.</t>
    </r>
  </si>
  <si>
    <r>
      <rPr>
        <rFont val="Arial"/>
        <b/>
        <color rgb="FF003366"/>
        <sz val="9.0"/>
      </rPr>
      <t xml:space="preserve">Vrijednosti za sve AOP oznake se unose iz vašeg predloška osim vrijednosti AOP oznaka sumarnih AOP-a koji se izračunavaju automatski prema zadanim formulama u obrascu </t>
    </r>
    <r>
      <rPr>
        <rFont val="Arial"/>
        <b val="0"/>
        <color rgb="FF003366"/>
        <sz val="9.0"/>
      </rPr>
      <t>(polja koja se automatski sumiraju i popunjavaju označena su sivom bojom, a polja koja se unose nisu obojena). Ne prenosite podatke metodom Copy/Paste (Kopiraj/Zalijepi), jer tada se može dogoditi da prenesete i formate i podatke koje inače ne bi mogli upisati, na koje bi vas kontrole upozorile da ne valjaju. Ako već koristite metodu Copy/Paste, koristite varijantu Paste Special - Value (Specijelano zalijepi - Vrijednosti). Ni u kom slučaju ne unosite podatke s lipama, već samo zaokružene cjelobrojne vrijednosti.</t>
    </r>
  </si>
  <si>
    <t>Čest slučaj je da korisnici ne maksimiziraju Excel datoteku (posebno ako je otvaraju direktno s Web-a) i da jednostavno "ne vide" nazive radnih listova na dnu ekrana. Zbog toga je uvedena navigacija na vrhu ekrana koja ostaje na vrhu i kad se šetate kroz obrazac dolje-gore. Klikom na ime radnog lista (bijeli tekst na tamnoplavoj podlozi), automatski se prebacujete u radni list na čije ste ime kliknuli. U svakom slučaju uvijek maksimizirajte prikaz na ekranu prilikom unosa podataka.</t>
  </si>
  <si>
    <r>
      <rPr>
        <rFont val="Arial"/>
        <color rgb="FF003366"/>
        <sz val="9.0"/>
      </rPr>
      <t xml:space="preserve">Na radnom listu </t>
    </r>
    <r>
      <rPr>
        <rFont val="Arial"/>
        <b/>
        <color rgb="FF003366"/>
        <sz val="9.0"/>
      </rPr>
      <t xml:space="preserve">Kontrole </t>
    </r>
    <r>
      <rPr>
        <rFont val="Arial"/>
        <color rgb="FF003366"/>
        <sz val="9.0"/>
      </rPr>
      <t xml:space="preserve">nakon unosa možete provjeriti jesu li zadovoljene neke osnovne kontrole na podacima. Radni list Kontrole organiziran je u dvije kolone, u prvoj koloni je oznaka da li je kontrola ispravna a u drugoj je tekstualni opis što ta kontrola provjerava. Kontrole mogu sadržavati pogrešku ili upozorenje. Pogreška je podatak koji se mora ispraviti / upisati dok su upozorenja neobvezujuća za ispravak jer su u pitanju kontrole koje imaju neke iznimke (npr. broj zaposlenih u neprofitnoj organiziciji je stvarno rijetko veći od 500, ali nije nemoguće). </t>
    </r>
  </si>
  <si>
    <t xml:space="preserve">Prilikom punjenja Excel datoteke direkno iz aplikacije za računovodstvo ili neke druge vanjske aplikacije, čest je slučaj da ta aplikacija koja puni Excel datoteku, otvori datoteku, napuni je podacima i zatvori ali nema mogućenost pokrenuti izračune sumarnih podataka. Takva datoteka će javljati pogrešku prilikom učitavanja. U slučaju da Excel datoteke punite iz svoje aplikacije, obavezno je nakon toga otvorite u Microsoft Excelu ili Open Office-u, pri tom će se sve formule izračunati u djeliću sekunde, te takvu datoteku ponovo snimite, bez ikakvih dodatnih unosa ili promjena. Preporučljivo je kroz neki od ovih programa opcijom "Save As" ili "Snimi kao" snimiti je pod novim imenom pa je mogućnost da i tada formule ostanu neizračunate puno manja. </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</si>
  <si>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 U slučaju bilo kakvih problema s ovom Excel datotekom možete se obratiti djelatniku FINA-e u najbližoj poslovnici ili na besplatni telefon 0800-0080.</t>
  </si>
  <si>
    <r>
      <rPr>
        <rFont val="Arial"/>
        <b/>
        <color rgb="FFFF0000"/>
        <sz val="10.0"/>
      </rPr>
      <t>Office 2007 je sa sobom donio i podršku za nove formate datoteka</t>
    </r>
    <r>
      <rPr>
        <rFont val="Arial"/>
        <b val="0"/>
        <color rgb="FF003366"/>
        <sz val="10.0"/>
      </rPr>
      <t xml:space="preserve">. Radite li u Office-u 2007 ili bilo kojoj novijoj verziji, program će Vam ponuditi konverziju u neki od novijih Office formata. </t>
    </r>
    <r>
      <rPr>
        <rFont val="Arial"/>
        <b/>
        <color rgb="FF003366"/>
        <sz val="10.0"/>
      </rPr>
      <t>Obavezno ovu datoteku ostavite u starom formatu</t>
    </r>
    <r>
      <rPr>
        <rFont val="Arial"/>
        <b val="0"/>
        <color rgb="FF003366"/>
        <sz val="10.0"/>
      </rPr>
      <t xml:space="preserve"> bez promjena formata (verzije Excela u kojoj se datoteka nalazi). U slučaju da ste ipak prihvatili ponuđenu konverziju, kod snimanja Excel datoteke za predaju odaberite stariji tip Excela (Radna knjiga Excela 97 do 2003.). Korisnike često buni i mogućnost snimanja u verziji 97 do 2003 i 6.0. To je još stariji format koji isto tako ima nastavak .xls ali njegovo učitavanje nije podržano. Veličina popunjene datoteke u ispravnom formatu morala bi biti oko 700-800 kb. Ako je veličina preko 1 MB znači da ste je snimili u još starijem formatu (koji podržava i verziju 6.0/95).</t>
    </r>
  </si>
  <si>
    <t>AOP</t>
  </si>
  <si>
    <t>KOLONA1</t>
  </si>
  <si>
    <t>KOLONA2</t>
  </si>
  <si>
    <t>KOLONA3</t>
  </si>
  <si>
    <t>KOLONA4</t>
  </si>
  <si>
    <t>KONTRBR</t>
  </si>
  <si>
    <t>OPCPOD</t>
  </si>
  <si>
    <t>DATUM</t>
  </si>
  <si>
    <t>STO_JE_UNUTRA</t>
  </si>
  <si>
    <t>RAZLIKE</t>
  </si>
  <si>
    <t>&lt;ziro racun&gt;</t>
  </si>
  <si>
    <t>&lt;maticni broj&gt;</t>
  </si>
  <si>
    <t>&lt;naziv&gt;</t>
  </si>
  <si>
    <t>&lt;postanski broj&gt;</t>
  </si>
  <si>
    <t>&lt;mjesto&gt;</t>
  </si>
  <si>
    <t>&lt;ulica i broj&gt;</t>
  </si>
  <si>
    <t>&lt;djelatnost&gt;</t>
  </si>
  <si>
    <t>&lt;zupanija&gt;</t>
  </si>
  <si>
    <t>&lt;opcina&gt;</t>
  </si>
  <si>
    <t>0</t>
  </si>
  <si>
    <t>&lt;MB pripojenog 1&gt;</t>
  </si>
  <si>
    <t>&lt;MB pripojenog 2&gt;</t>
  </si>
  <si>
    <t>&lt;MB pripojenog 3&gt;</t>
  </si>
  <si>
    <t>&lt;MB stat prom 1&gt;</t>
  </si>
  <si>
    <t>&lt;MB stat prom 2&gt;</t>
  </si>
  <si>
    <t>&lt;MB stat prom 3&gt;</t>
  </si>
  <si>
    <t>&lt;sif obveze revizije&gt;</t>
  </si>
  <si>
    <t>&lt;zakonski predst drustva&gt;</t>
  </si>
  <si>
    <t>&lt;voditelj racunovodstva&gt;</t>
  </si>
  <si>
    <t>&lt;kontakt osoba&gt;</t>
  </si>
  <si>
    <t>&lt;telefon&gt;</t>
  </si>
  <si>
    <t>&lt;telefax&gt;</t>
  </si>
  <si>
    <t>&lt;e-mail&gt;</t>
  </si>
  <si>
    <t>&lt;internet adresa&gt;</t>
  </si>
  <si>
    <t>&lt;datum zadnje revizije&gt;</t>
  </si>
  <si>
    <t>&lt;godina&gt;</t>
  </si>
  <si>
    <t>&lt;kontrolni broj&gt;</t>
  </si>
  <si>
    <t>&lt;vrsta izvjestaja&gt;</t>
  </si>
  <si>
    <t>&lt;mjesec&gt;</t>
  </si>
  <si>
    <t>&lt;verzija Excela&gt;</t>
  </si>
  <si>
    <t>&lt;vrsta posla&gt;</t>
  </si>
  <si>
    <t>&lt;oznaka&gt;</t>
  </si>
  <si>
    <t>&lt;razina&gt;</t>
  </si>
  <si>
    <t>&lt;razdjel&gt;</t>
  </si>
  <si>
    <t>&lt;glava&gt;</t>
  </si>
  <si>
    <t>&lt;rkp&gt;</t>
  </si>
  <si>
    <t>&lt;razlike&gt;</t>
  </si>
  <si>
    <t>&lt;OIB&gt;</t>
  </si>
  <si>
    <t>&lt;RNO&gt;</t>
  </si>
  <si>
    <t>&lt;obveznik dvojnog&gt;</t>
  </si>
  <si>
    <t>&lt;datum_od&gt;</t>
  </si>
  <si>
    <t>&lt;datum_do&gt;</t>
  </si>
  <si>
    <t>&lt;kontrolni sume&gt;</t>
  </si>
  <si>
    <t>EUR</t>
  </si>
  <si>
    <t>&lt;oznaka_valute&gt;</t>
  </si>
  <si>
    <t>Vrsta posla:</t>
  </si>
  <si>
    <t>Referentna stranica</t>
  </si>
  <si>
    <t>PRRAS
707</t>
  </si>
  <si>
    <t>BIL
708</t>
  </si>
  <si>
    <t>GPRIZNPF
710</t>
  </si>
  <si>
    <t>FINANCIJSKI IZVJEŠTAJI NEPROFITNIH ORGANIZACIJA</t>
  </si>
  <si>
    <t>Treba li:</t>
  </si>
  <si>
    <t>za razdoblje od</t>
  </si>
  <si>
    <t>do</t>
  </si>
  <si>
    <t>Da li je</t>
  </si>
  <si>
    <t>Naziv obveznika:</t>
  </si>
  <si>
    <t>HRVATSKA KOMORA EDUKACIJSKIH REHABILITATORA</t>
  </si>
  <si>
    <t>Poštanski broj:</t>
  </si>
  <si>
    <t>Mjesto:</t>
  </si>
  <si>
    <t>ZAGREB</t>
  </si>
  <si>
    <t>RNO broj:</t>
  </si>
  <si>
    <t>Adresa sjedišta:</t>
  </si>
  <si>
    <t>NAD LIPOM 13/1</t>
  </si>
  <si>
    <t>Matični broj:</t>
  </si>
  <si>
    <t>02857383</t>
  </si>
  <si>
    <t>Račun (IBAN):</t>
  </si>
  <si>
    <t>HR5423600001102266561</t>
  </si>
  <si>
    <t>OIB:</t>
  </si>
  <si>
    <t>Šifra djelatnosti:</t>
  </si>
  <si>
    <t>9412</t>
  </si>
  <si>
    <t>Oznaka razdoblja:</t>
  </si>
  <si>
    <t>2023-12</t>
  </si>
  <si>
    <t>Šifra grada/općine:</t>
  </si>
  <si>
    <t>Šifra županije:</t>
  </si>
  <si>
    <t>Broj pogrešaka:</t>
  </si>
  <si>
    <t>Obveznik vođenja dvojnog knjigovodstva (DA/NE):</t>
  </si>
  <si>
    <t>DA</t>
  </si>
  <si>
    <t>Kontrolni broj:</t>
  </si>
  <si>
    <t>Neki financijski pokazatelji iz obrasca:</t>
  </si>
  <si>
    <t>Iznosi u eurima i centima</t>
  </si>
  <si>
    <t>BIL-NPF</t>
  </si>
  <si>
    <t>Stanje 1. siječnja</t>
  </si>
  <si>
    <t>Stanje 31. prosinca</t>
  </si>
  <si>
    <t>ANDRIJAŠEVCI</t>
  </si>
  <si>
    <t>2023-06</t>
  </si>
  <si>
    <t>za razdoblje od 1. siječnja do 30. lipnja 2023.</t>
  </si>
  <si>
    <t>0000</t>
  </si>
  <si>
    <t>Predstavništva stranih udruga bez matičnog broja i/ili fizičke osobe bez djelatnosti</t>
  </si>
  <si>
    <t>ANTUNOVAC</t>
  </si>
  <si>
    <t>za razdoblje od 1. siječnja do 31. prosinca 2023.</t>
  </si>
  <si>
    <t>0111</t>
  </si>
  <si>
    <t>Uzgoj žitarica (osim riže), mahunarki i uljanog sjemenja</t>
  </si>
  <si>
    <t>BABINA GREDA</t>
  </si>
  <si>
    <t>2024-06</t>
  </si>
  <si>
    <t>za razdoblje od 1. siječnja do 30. lipnja 2024.</t>
  </si>
  <si>
    <t>0112</t>
  </si>
  <si>
    <t>Uzgoj riže</t>
  </si>
  <si>
    <t>Ostvareno u istom razdoblju prethodne godine</t>
  </si>
  <si>
    <t>Ostvareno u izvještajnom razdoblju</t>
  </si>
  <si>
    <t>BAKAR</t>
  </si>
  <si>
    <t>2024-12</t>
  </si>
  <si>
    <t>za razdoblje od 1. siječnja do 31. prosinca 2024.</t>
  </si>
  <si>
    <t>0113</t>
  </si>
  <si>
    <t>Uzgoj povrća, dinja i lubenica, korjenastog i gomoljastog povrća</t>
  </si>
  <si>
    <t>BALE</t>
  </si>
  <si>
    <t>0114</t>
  </si>
  <si>
    <t>Uzgoj šećerne trske</t>
  </si>
  <si>
    <t>BARBAN</t>
  </si>
  <si>
    <t>0115</t>
  </si>
  <si>
    <t>Uzgoj duhana</t>
  </si>
  <si>
    <t>BARILOVIĆI</t>
  </si>
  <si>
    <t>0116</t>
  </si>
  <si>
    <t xml:space="preserve">Uzgoj predivog bilja </t>
  </si>
  <si>
    <t>BAŠKA</t>
  </si>
  <si>
    <t>0119</t>
  </si>
  <si>
    <t xml:space="preserve">Uzgoj ostalih jednogodišnjih usjeva </t>
  </si>
  <si>
    <t>S-PR-RAS-NPF</t>
  </si>
  <si>
    <t>BAŠKA VODA</t>
  </si>
  <si>
    <t>0121</t>
  </si>
  <si>
    <t xml:space="preserve">Uzgoj grožđa </t>
  </si>
  <si>
    <t>BEBRINA</t>
  </si>
  <si>
    <t>0122</t>
  </si>
  <si>
    <t>Uzgoj tropskog i suptropskog voća</t>
  </si>
  <si>
    <t>BEDEKOVČINA</t>
  </si>
  <si>
    <t>ZAGREBAČKA</t>
  </si>
  <si>
    <t>0123</t>
  </si>
  <si>
    <t>Uzgoj agruma</t>
  </si>
  <si>
    <t>Ostvareno u prethodnoj poslovnoj godini</t>
  </si>
  <si>
    <t>Ostvareno u tekućoj poslovnoj godini</t>
  </si>
  <si>
    <t>BEDNJA</t>
  </si>
  <si>
    <t>KRAPINSKO-ZAGORSKA</t>
  </si>
  <si>
    <t>0124</t>
  </si>
  <si>
    <t>Uzgoj jezgričavog i koštuničavog voća</t>
  </si>
  <si>
    <t>BELI MANASTIR</t>
  </si>
  <si>
    <t>SISAČKO-MOSLAVAČKA</t>
  </si>
  <si>
    <t>0125</t>
  </si>
  <si>
    <t xml:space="preserve">Uzgoj bobičastog, orašastog i ostalog voća </t>
  </si>
  <si>
    <t>BELICA</t>
  </si>
  <si>
    <t>KARLOVAČKA</t>
  </si>
  <si>
    <t>0126</t>
  </si>
  <si>
    <t>Uzgoj uljanih plodova</t>
  </si>
  <si>
    <t>BELIŠĆE</t>
  </si>
  <si>
    <t>VARAŽDINSKA</t>
  </si>
  <si>
    <t>0127</t>
  </si>
  <si>
    <t>Uzgoj usjeva za pripremanje napitaka</t>
  </si>
  <si>
    <t>BENKOVAC</t>
  </si>
  <si>
    <t>KOPRIVNIČKO-KRIŽEVAČKA</t>
  </si>
  <si>
    <t>0128</t>
  </si>
  <si>
    <t xml:space="preserve">Uzgoj bilja za uporabu u farmaciji, aromatskog, začinskog i ljekovitog bilja </t>
  </si>
  <si>
    <t>Zakonski zastupnik:</t>
  </si>
  <si>
    <t>ZLATKO BUKVIĆ</t>
  </si>
  <si>
    <t>Potpis zakonskog zastupnika</t>
  </si>
  <si>
    <t>BEREK</t>
  </si>
  <si>
    <t>BJELOVARSKO-BILOGORSKA</t>
  </si>
  <si>
    <t>0129</t>
  </si>
  <si>
    <t xml:space="preserve">Uzgoj ostalih višegodišnjih usjeva </t>
  </si>
  <si>
    <t>BERETINEC</t>
  </si>
  <si>
    <t>PRIMORSKO-GORANSKA</t>
  </si>
  <si>
    <t>0130</t>
  </si>
  <si>
    <t>Uzgoj sadnog materijala i ukrasnog bilja</t>
  </si>
  <si>
    <t>Datum:</t>
  </si>
  <si>
    <t>09.02.2024.</t>
  </si>
  <si>
    <t>BIBINJE</t>
  </si>
  <si>
    <t>LIČKO-SENJSKA</t>
  </si>
  <si>
    <t>0141</t>
  </si>
  <si>
    <t>Uzgoj muznih krava</t>
  </si>
  <si>
    <t>BILJE</t>
  </si>
  <si>
    <t>VIROVITIČKO-PODRAVSKA</t>
  </si>
  <si>
    <t>0142</t>
  </si>
  <si>
    <t>Uzgoj ostalih goveda i bivola</t>
  </si>
  <si>
    <t>Osoba za kontakt:</t>
  </si>
  <si>
    <t>MARIJA ŽIVKOVIĆ</t>
  </si>
  <si>
    <t>BIOGRAD NA MORU</t>
  </si>
  <si>
    <t>POŽEŠKO-SLAVONSKA</t>
  </si>
  <si>
    <t>0143</t>
  </si>
  <si>
    <t>Uzgoj konja, magaraca, mula i mazgi</t>
  </si>
  <si>
    <t>BIZOVAC</t>
  </si>
  <si>
    <t>BRODSKO-POSAVSKA</t>
  </si>
  <si>
    <t>0144</t>
  </si>
  <si>
    <t>Uzgoj deva i ljama</t>
  </si>
  <si>
    <t>Telefon:</t>
  </si>
  <si>
    <t>016331570</t>
  </si>
  <si>
    <t>BJELOVAR</t>
  </si>
  <si>
    <t>ZADARSKA</t>
  </si>
  <si>
    <t>0145</t>
  </si>
  <si>
    <t>Uzgoj ovaca i koza</t>
  </si>
  <si>
    <t>BLATO</t>
  </si>
  <si>
    <t>OSIJEČKO-BARANJSKA</t>
  </si>
  <si>
    <t>0146</t>
  </si>
  <si>
    <t>Uzgoj svinja</t>
  </si>
  <si>
    <t>Telefax:</t>
  </si>
  <si>
    <t>016331580</t>
  </si>
  <si>
    <t>BOGDANOVCI</t>
  </si>
  <si>
    <t>ŠIBENSKO-KNINSKA</t>
  </si>
  <si>
    <t>0147</t>
  </si>
  <si>
    <t>Uzgoj peradi</t>
  </si>
  <si>
    <t>BOL</t>
  </si>
  <si>
    <t>VUKOVARSKO-SRIJEMSKA</t>
  </si>
  <si>
    <t>0149</t>
  </si>
  <si>
    <t>Uzgoj ostalih životinja</t>
  </si>
  <si>
    <t>Adresa e-pošte:</t>
  </si>
  <si>
    <t>lamb@lamb-knjigovodstvo.hr</t>
  </si>
  <si>
    <t>BOROVO</t>
  </si>
  <si>
    <t>SPLITSKO-DALMATINSKA</t>
  </si>
  <si>
    <t>0150</t>
  </si>
  <si>
    <t>Mješovita proizvodnja</t>
  </si>
  <si>
    <t>BOSILJEVO</t>
  </si>
  <si>
    <t>ISTARSKA</t>
  </si>
  <si>
    <t>0161</t>
  </si>
  <si>
    <t>Pomoćne djelatnosti za uzgoj usjeva</t>
  </si>
  <si>
    <t>Evidencijski broj</t>
  </si>
  <si>
    <t>BOŠNJACI</t>
  </si>
  <si>
    <t>DUBROVAČKO-NERETVANSKA</t>
  </si>
  <si>
    <t>0162</t>
  </si>
  <si>
    <t>Pomoćne djelatnosti za uzgoj životinja</t>
  </si>
  <si>
    <t>BRCKOVLJANI</t>
  </si>
  <si>
    <t>MEĐIMURSKA</t>
  </si>
  <si>
    <t>0163</t>
  </si>
  <si>
    <t>Djelatnosti koje se obavljaju nakon žetve usjeva (priprema usjeva za primarna tržišta)</t>
  </si>
  <si>
    <t>(popunjava FINA)</t>
  </si>
  <si>
    <t>BRDOVEC</t>
  </si>
  <si>
    <t>GRAD ZAGREB</t>
  </si>
  <si>
    <t>0164</t>
  </si>
  <si>
    <t>Dorada sjemena za sjemenski materijal</t>
  </si>
  <si>
    <t>BRESTOVAC</t>
  </si>
  <si>
    <t>0170</t>
  </si>
  <si>
    <t>Lov, stupičarenje i uslužne djelatnosti povezane s njima</t>
  </si>
  <si>
    <t>BREZNICA</t>
  </si>
  <si>
    <t>0210</t>
  </si>
  <si>
    <t>Uzgoj šuma i ostale djelatnosti u šumarstvu povezane s njime</t>
  </si>
  <si>
    <t>BRINJE</t>
  </si>
  <si>
    <t>0220</t>
  </si>
  <si>
    <t xml:space="preserve">Sječa drva </t>
  </si>
  <si>
    <t>BROD MORAVICE</t>
  </si>
  <si>
    <t>0230</t>
  </si>
  <si>
    <t>Skupljanje šumskih plodova i proizvoda, osim šumskih sortimenata</t>
  </si>
  <si>
    <t>BRODSKI STUPNIK</t>
  </si>
  <si>
    <t>0240</t>
  </si>
  <si>
    <t>Pomoćne usluge u šumarstvu</t>
  </si>
  <si>
    <t>BRTONIGLA</t>
  </si>
  <si>
    <t>0311</t>
  </si>
  <si>
    <t>Morski ribolov</t>
  </si>
  <si>
    <t>BUDINŠČINA</t>
  </si>
  <si>
    <t>0312</t>
  </si>
  <si>
    <t>Slatkovodni ribolov</t>
  </si>
  <si>
    <t>BUJE</t>
  </si>
  <si>
    <t>0321</t>
  </si>
  <si>
    <t>Morska akvakultura</t>
  </si>
  <si>
    <t>BUZET</t>
  </si>
  <si>
    <t>0322</t>
  </si>
  <si>
    <t>Slatkovodna akvakultura</t>
  </si>
  <si>
    <t>CERNA</t>
  </si>
  <si>
    <t>0510</t>
  </si>
  <si>
    <t>Vađenje kamenog ugljena</t>
  </si>
  <si>
    <t>CERNIK</t>
  </si>
  <si>
    <t>0520</t>
  </si>
  <si>
    <t>Vađenje lignita</t>
  </si>
  <si>
    <t>CEROVLJE</t>
  </si>
  <si>
    <t>0610</t>
  </si>
  <si>
    <t xml:space="preserve">Vađenje sirove nafte </t>
  </si>
  <si>
    <t>CESTICA</t>
  </si>
  <si>
    <t>0620</t>
  </si>
  <si>
    <t>Vađenje prirodnog plina</t>
  </si>
  <si>
    <t>CETINGRAD</t>
  </si>
  <si>
    <t>0710</t>
  </si>
  <si>
    <t>Vađenje željeznih ruda</t>
  </si>
  <si>
    <t>CISTA PROVO</t>
  </si>
  <si>
    <t>0721</t>
  </si>
  <si>
    <t>Vađenje uranovih i torijevih ruda</t>
  </si>
  <si>
    <t>CIVLJANE</t>
  </si>
  <si>
    <t>0729</t>
  </si>
  <si>
    <t>Vađenje ostalih ruda obojenih metala</t>
  </si>
  <si>
    <t>CRES</t>
  </si>
  <si>
    <t>0811</t>
  </si>
  <si>
    <t>Vađenje ukrasnoga kamena i kamena za gradnju, vapnenca, gipsa, krede i škriljevca</t>
  </si>
  <si>
    <t>CRIKVENICA</t>
  </si>
  <si>
    <t>0812</t>
  </si>
  <si>
    <t>Djelatnosti šljunčara i pješčara; vađenje gline i kaolina</t>
  </si>
  <si>
    <t>CRNAC</t>
  </si>
  <si>
    <t>0891</t>
  </si>
  <si>
    <t>Vađenje minerala za kemikalije i gnojiva</t>
  </si>
  <si>
    <t>ČABAR</t>
  </si>
  <si>
    <t>0892</t>
  </si>
  <si>
    <t>Vađenje treseta</t>
  </si>
  <si>
    <t>ČAČINCI</t>
  </si>
  <si>
    <t>0893</t>
  </si>
  <si>
    <t>Vađenje soli</t>
  </si>
  <si>
    <t>ČAĐAVICA</t>
  </si>
  <si>
    <t>0899</t>
  </si>
  <si>
    <t>Vađenje ostalih ruda i kamena, d. n.</t>
  </si>
  <si>
    <t>ČAGLIN</t>
  </si>
  <si>
    <t>0910</t>
  </si>
  <si>
    <t>Pomoćne djelatnosti za vađenje nafte i prirodnog plina</t>
  </si>
  <si>
    <t>ČAKOVEC</t>
  </si>
  <si>
    <t>0990</t>
  </si>
  <si>
    <t>Pomoćne djelatnosti za ostalo rudarstvo i vađenje</t>
  </si>
  <si>
    <t>ČAVLE</t>
  </si>
  <si>
    <t>1011</t>
  </si>
  <si>
    <t>Prerada i konzerviranje mesa</t>
  </si>
  <si>
    <t>ČAZMA</t>
  </si>
  <si>
    <t>1012</t>
  </si>
  <si>
    <t>Prerada i konzerviranje mesa peradi</t>
  </si>
  <si>
    <t>ČEMINAC</t>
  </si>
  <si>
    <t>1013</t>
  </si>
  <si>
    <t>Proizvodnja proizvoda od mesa i mesa peradi</t>
  </si>
  <si>
    <t>ČEPIN</t>
  </si>
  <si>
    <t>1020</t>
  </si>
  <si>
    <t xml:space="preserve">Prerada i konzerviranje riba, rakova i školjki </t>
  </si>
  <si>
    <t>DARDA</t>
  </si>
  <si>
    <t>1031</t>
  </si>
  <si>
    <t>Prerada i konzerviranje krumpira</t>
  </si>
  <si>
    <t>DARUVAR</t>
  </si>
  <si>
    <t>1032</t>
  </si>
  <si>
    <t>Proizvodnja sokova od voća i povrća</t>
  </si>
  <si>
    <t>DAVOR</t>
  </si>
  <si>
    <t>1039</t>
  </si>
  <si>
    <t>Ostala prerada i konzerviranje voća i povrća</t>
  </si>
  <si>
    <t>DELNICE</t>
  </si>
  <si>
    <t>1041</t>
  </si>
  <si>
    <t>Proizvodnja ulja i masti</t>
  </si>
  <si>
    <t>DESINIĆ</t>
  </si>
  <si>
    <t>1042</t>
  </si>
  <si>
    <t>Proizvodnja margarina i sličnih jestivih masti</t>
  </si>
  <si>
    <t>DEŽANOVAC</t>
  </si>
  <si>
    <t>1051</t>
  </si>
  <si>
    <t>Djelatnosti mljekara i proizvođača sira</t>
  </si>
  <si>
    <t>DICMO</t>
  </si>
  <si>
    <t>1052</t>
  </si>
  <si>
    <t>Proizvodnja sladoleda</t>
  </si>
  <si>
    <t>DOBRINJ</t>
  </si>
  <si>
    <t>1061</t>
  </si>
  <si>
    <t>Proizvodnja mlinskih proizvoda</t>
  </si>
  <si>
    <t>DOMAŠINEC</t>
  </si>
  <si>
    <t>1062</t>
  </si>
  <si>
    <t>Proizvodnja škroba i škrobnih proizvoda</t>
  </si>
  <si>
    <t>BRELA</t>
  </si>
  <si>
    <t>1071</t>
  </si>
  <si>
    <t>Proizvodnja kruha; proizvodnja svježih peciva, slastičarskih proizvoda i kolača</t>
  </si>
  <si>
    <t>DONJA DUBRAVA</t>
  </si>
  <si>
    <t>1072</t>
  </si>
  <si>
    <t>Proizvodnja dvopeka, keksa i srodnih proizvoda; proizvodnja trajnih peciva, slastičarskih proizvoda i kolača</t>
  </si>
  <si>
    <t>DONJA STUBICA</t>
  </si>
  <si>
    <t>1073</t>
  </si>
  <si>
    <t>Proizvodnja makarona, njoka, kuskusa i slične tjestenine</t>
  </si>
  <si>
    <t>DONJA VOĆA</t>
  </si>
  <si>
    <t>1081</t>
  </si>
  <si>
    <t>Proizvodnja šećera</t>
  </si>
  <si>
    <t>DONJI ANDRIJEVCI</t>
  </si>
  <si>
    <t>1082</t>
  </si>
  <si>
    <t>Proizvodnja kakao, čokoladnih i bombonskih proizvoda</t>
  </si>
  <si>
    <t>DONJI KRALJEVEC</t>
  </si>
  <si>
    <t>1083</t>
  </si>
  <si>
    <t>Prerada čaja i kave</t>
  </si>
  <si>
    <t>DONJI KUKURUZARI</t>
  </si>
  <si>
    <t>1084</t>
  </si>
  <si>
    <t>Proizvodnja začina i drugih dodataka hrani</t>
  </si>
  <si>
    <t>DONJI LAPAC</t>
  </si>
  <si>
    <t>1085</t>
  </si>
  <si>
    <t>Proizvodnja gotove hrane i jela</t>
  </si>
  <si>
    <t>DONJI MARTIJANEC</t>
  </si>
  <si>
    <t>1086</t>
  </si>
  <si>
    <t>Proizvodnja homogeniziranih prehrambenih pripravaka i dijetetske hrane</t>
  </si>
  <si>
    <t>DONJI MIHOLJAC</t>
  </si>
  <si>
    <t>1089</t>
  </si>
  <si>
    <t xml:space="preserve">Proizvodnja ostalih prehrambenih proizvoda, d. n. </t>
  </si>
  <si>
    <t>MUĆ</t>
  </si>
  <si>
    <t>1091</t>
  </si>
  <si>
    <t>Proizvodnja pripremljene stočne hrane</t>
  </si>
  <si>
    <t>PROLOŽAC</t>
  </si>
  <si>
    <t>1092</t>
  </si>
  <si>
    <t>Proizvodnja pripremljene hrane za kućne ljubimce</t>
  </si>
  <si>
    <t>DONJI VIDOVEC</t>
  </si>
  <si>
    <t>1101</t>
  </si>
  <si>
    <t>Destiliranje, pročišćavanje i miješanje alkoholnih pića</t>
  </si>
  <si>
    <t>DRAGANIĆ</t>
  </si>
  <si>
    <t>1102</t>
  </si>
  <si>
    <t>Proizvodnja vina od grožđa</t>
  </si>
  <si>
    <t>DRAŽ</t>
  </si>
  <si>
    <t>1103</t>
  </si>
  <si>
    <t>Proizvodnja jabukovače i ostalih voćnih vina</t>
  </si>
  <si>
    <t>DRENOVCI</t>
  </si>
  <si>
    <t>1104</t>
  </si>
  <si>
    <t>Proizvodnja ostalih nedestiliranih fermentiranih pića</t>
  </si>
  <si>
    <t>DRENJE</t>
  </si>
  <si>
    <t>1105</t>
  </si>
  <si>
    <t>Proizvodnja piva</t>
  </si>
  <si>
    <t>DRNIŠ</t>
  </si>
  <si>
    <t>1106</t>
  </si>
  <si>
    <t>Proizvodnja slada</t>
  </si>
  <si>
    <t>DRNJE</t>
  </si>
  <si>
    <t>1107</t>
  </si>
  <si>
    <t>Proizvodnja osvježavajućih napitaka; proizvodnja mineralne i drugih flaširanih voda</t>
  </si>
  <si>
    <t>DUBRAVA</t>
  </si>
  <si>
    <t>1200</t>
  </si>
  <si>
    <t>Proizvodnja duhanskih proizvoda</t>
  </si>
  <si>
    <t>DUBROVNIK</t>
  </si>
  <si>
    <t>1310</t>
  </si>
  <si>
    <t>Priprema i predenje tekstilnih vlakana</t>
  </si>
  <si>
    <t>DUGA RESA</t>
  </si>
  <si>
    <t>1320</t>
  </si>
  <si>
    <t>Tkanje tekstila</t>
  </si>
  <si>
    <t>DUGI RAT</t>
  </si>
  <si>
    <t>1330</t>
  </si>
  <si>
    <t>Dovršavanje tekstila</t>
  </si>
  <si>
    <t>DUGO SELO</t>
  </si>
  <si>
    <t>1391</t>
  </si>
  <si>
    <t>Proizvodnja pletenih i kukičanih tkanina</t>
  </si>
  <si>
    <t>DVOR</t>
  </si>
  <si>
    <t>1392</t>
  </si>
  <si>
    <t>Proizvodnja gotovih tekstilnih proizvoda, osim odjeće</t>
  </si>
  <si>
    <t>ĐAKOVO</t>
  </si>
  <si>
    <t>1393</t>
  </si>
  <si>
    <t xml:space="preserve">Proizvodnja tepiha i sagova </t>
  </si>
  <si>
    <t>ĐELEKOVEC</t>
  </si>
  <si>
    <t>1394</t>
  </si>
  <si>
    <t>Proizvodnja užadi, konopaca, upletenoga konca i mreža</t>
  </si>
  <si>
    <t>ĐULOVAC</t>
  </si>
  <si>
    <t>1395</t>
  </si>
  <si>
    <t>Proizvodnja netkanog tekstila i proizvoda od netkanog tekstila, osim odjeće</t>
  </si>
  <si>
    <t>ĐURĐENOVAC</t>
  </si>
  <si>
    <t>1396</t>
  </si>
  <si>
    <t>Proizvodnja ostaloga tehničkog i industrijskog tekstila</t>
  </si>
  <si>
    <t>ĐURĐEVAC</t>
  </si>
  <si>
    <t>1399</t>
  </si>
  <si>
    <t>Proizvodnja ostalog tekstila, d. n.</t>
  </si>
  <si>
    <t>ĐURMANEC</t>
  </si>
  <si>
    <t>1411</t>
  </si>
  <si>
    <t>Proizvodnja kožne odjeće</t>
  </si>
  <si>
    <t>ERDUT</t>
  </si>
  <si>
    <t>1412</t>
  </si>
  <si>
    <t xml:space="preserve">Proizvodnja radne odjeće </t>
  </si>
  <si>
    <t>ERNESTINOVO</t>
  </si>
  <si>
    <t>1413</t>
  </si>
  <si>
    <t>Proizvodnja ostale vanjske odjeće</t>
  </si>
  <si>
    <t>ERVENIK</t>
  </si>
  <si>
    <t>1414</t>
  </si>
  <si>
    <t>Proizvodnja rublja</t>
  </si>
  <si>
    <t>FARKAŠEVAC</t>
  </si>
  <si>
    <t>1419</t>
  </si>
  <si>
    <t xml:space="preserve">Proizvodnja ostale odjeće i pribora za odjeću </t>
  </si>
  <si>
    <t>FERDINANDOVAC</t>
  </si>
  <si>
    <t>1420</t>
  </si>
  <si>
    <t>Proizvodnja proizvoda od krzna</t>
  </si>
  <si>
    <t>FERIČANCI</t>
  </si>
  <si>
    <t>1431</t>
  </si>
  <si>
    <t>Proizvodnja pletenih i kukičanih čarapa</t>
  </si>
  <si>
    <t>FUŽINE</t>
  </si>
  <si>
    <t>1439</t>
  </si>
  <si>
    <t>Proizvodnja ostale pletene i kukičane odjeće</t>
  </si>
  <si>
    <t>GARČIN</t>
  </si>
  <si>
    <t>1511</t>
  </si>
  <si>
    <t>Štavljenje i obrada kože; dorada i bojenje krzna</t>
  </si>
  <si>
    <t>GAREŠNICA</t>
  </si>
  <si>
    <t>1512</t>
  </si>
  <si>
    <t>Proizvodnja putnih i ručnih torba i slično, sedlarskih i remenarskih proizvoda</t>
  </si>
  <si>
    <t>GENERALSKI STOL</t>
  </si>
  <si>
    <t>1520</t>
  </si>
  <si>
    <t>Proizvodnja obuće</t>
  </si>
  <si>
    <t>GLINA</t>
  </si>
  <si>
    <t>1610</t>
  </si>
  <si>
    <t>Piljenje i blanjanje drva</t>
  </si>
  <si>
    <t>GOLA</t>
  </si>
  <si>
    <t>1621</t>
  </si>
  <si>
    <t>Proizvodnja furnira i ostalih ploča od drva</t>
  </si>
  <si>
    <t>GORIČAN</t>
  </si>
  <si>
    <t>1622</t>
  </si>
  <si>
    <t>Proizvodnja sastavljenog parketa</t>
  </si>
  <si>
    <t>GORJANI</t>
  </si>
  <si>
    <t>1623</t>
  </si>
  <si>
    <t>Proizvodnja ostale građevne stolarije i elemenata</t>
  </si>
  <si>
    <t>GORNJA STUBICA</t>
  </si>
  <si>
    <t>1624</t>
  </si>
  <si>
    <t>Proizvodnja ambalaže od drva</t>
  </si>
  <si>
    <t>GORNJI BOGIĆEVCI</t>
  </si>
  <si>
    <t>1629</t>
  </si>
  <si>
    <t>Proizvodnja ostalih proizvoda od drva, proizvoda od pluta, slame i pletarskih materijala</t>
  </si>
  <si>
    <t>GORNJI KNEGINEC</t>
  </si>
  <si>
    <t>1711</t>
  </si>
  <si>
    <t>Proizvodnja celuloze</t>
  </si>
  <si>
    <t>GOSPIĆ</t>
  </si>
  <si>
    <t>1712</t>
  </si>
  <si>
    <t>Proizvodnja papira i kartona</t>
  </si>
  <si>
    <t>GRAČAC</t>
  </si>
  <si>
    <t>1721</t>
  </si>
  <si>
    <t>Proizvodnja valovitog papira i kartona te ambalaže od papira i kartona</t>
  </si>
  <si>
    <t>GRAČIŠĆE</t>
  </si>
  <si>
    <t>1722</t>
  </si>
  <si>
    <t>Proizvodnja robe za kućanstvo i higijenu te toaletnih potrepština od papira</t>
  </si>
  <si>
    <t>1723</t>
  </si>
  <si>
    <t>Proizvodnja uredskog materijala od papira</t>
  </si>
  <si>
    <t>GRADAC</t>
  </si>
  <si>
    <t>1724</t>
  </si>
  <si>
    <t>Proizvodnja zidnih tapeta</t>
  </si>
  <si>
    <t>GRADEC</t>
  </si>
  <si>
    <t>1729</t>
  </si>
  <si>
    <t>Proizvodnja ostalih proizvoda od papira i kartona</t>
  </si>
  <si>
    <t>GRADINA</t>
  </si>
  <si>
    <t>1811</t>
  </si>
  <si>
    <t>Tiskanje novina</t>
  </si>
  <si>
    <t>GRADIŠTE</t>
  </si>
  <si>
    <t>1812</t>
  </si>
  <si>
    <t xml:space="preserve">Ostalo tiskanje </t>
  </si>
  <si>
    <t>GROŽNJAN</t>
  </si>
  <si>
    <t>1813</t>
  </si>
  <si>
    <t>Usluge pripreme za tisak i objavljivanje</t>
  </si>
  <si>
    <t>GRUBIŠNO POLJE</t>
  </si>
  <si>
    <t>1814</t>
  </si>
  <si>
    <t xml:space="preserve">Knjigoveške i srodne usluge </t>
  </si>
  <si>
    <t>GUNDINCI</t>
  </si>
  <si>
    <t>1820</t>
  </si>
  <si>
    <t>Umnožavanje snimljenih zapisa</t>
  </si>
  <si>
    <t>GUNJA</t>
  </si>
  <si>
    <t>1910</t>
  </si>
  <si>
    <t>Proizvodnja proizvoda koksnih peći</t>
  </si>
  <si>
    <t>HERCEGOVAC</t>
  </si>
  <si>
    <t>1920</t>
  </si>
  <si>
    <t>Proizvodnja rafiniranih naftnih proizvoda</t>
  </si>
  <si>
    <t>HLEBINE</t>
  </si>
  <si>
    <t>2011</t>
  </si>
  <si>
    <t>Proizvodnja industrijskih plinova</t>
  </si>
  <si>
    <t>HRAŠĆINA</t>
  </si>
  <si>
    <t>2012</t>
  </si>
  <si>
    <t>Proizvodnja koloranata i pigmenata</t>
  </si>
  <si>
    <t>HRVACE</t>
  </si>
  <si>
    <t>2013</t>
  </si>
  <si>
    <t>Proizvodnja ostalih anorganskih osnovnih kemikalija</t>
  </si>
  <si>
    <t>HRVATSKA DUBICA</t>
  </si>
  <si>
    <t>2014</t>
  </si>
  <si>
    <t>Proizvodnja ostalih organskih osnovnih kemikalija</t>
  </si>
  <si>
    <t>HRVATSKA KOSTAJNICA</t>
  </si>
  <si>
    <t>2015</t>
  </si>
  <si>
    <t>Proizvodnja gnojiva i dušičnih spojeva</t>
  </si>
  <si>
    <t>BREZNIČKI HUM</t>
  </si>
  <si>
    <t>2016</t>
  </si>
  <si>
    <t>Proizvodnja plastike u primarnim oblicima</t>
  </si>
  <si>
    <t>HUM NA SUTLI</t>
  </si>
  <si>
    <t>2017</t>
  </si>
  <si>
    <t>Proizvodnja sintetičkoga kaučuka u primarnim oblicima</t>
  </si>
  <si>
    <t>HVAR</t>
  </si>
  <si>
    <t>2020</t>
  </si>
  <si>
    <t>Proizvodnja pesticida i drugih agrokemijskih proizvoda</t>
  </si>
  <si>
    <t>ILOK</t>
  </si>
  <si>
    <t>2030</t>
  </si>
  <si>
    <t>Proizvodnja boja, lakova i sličnih premaza, grafičkih boja i kitova</t>
  </si>
  <si>
    <t>IMOTSKI</t>
  </si>
  <si>
    <t>2041</t>
  </si>
  <si>
    <t>Proizvodnja sapuna i deterdženata, sredstava za čišćenje i poliranje</t>
  </si>
  <si>
    <t>IVANEC</t>
  </si>
  <si>
    <t>2042</t>
  </si>
  <si>
    <t>Proizvodnja parfema i toaletno-kozmetičkih preparata</t>
  </si>
  <si>
    <t>IVANIĆ-GRAD</t>
  </si>
  <si>
    <t>2051</t>
  </si>
  <si>
    <t>Proizvodnja eksploziva</t>
  </si>
  <si>
    <t>IVANKOVO</t>
  </si>
  <si>
    <t>2052</t>
  </si>
  <si>
    <t xml:space="preserve">Proizvodnja ljepila </t>
  </si>
  <si>
    <t>IVANSKA</t>
  </si>
  <si>
    <t>2053</t>
  </si>
  <si>
    <t>Proizvodnja eteričnih ulja</t>
  </si>
  <si>
    <t>JAKOVLJE</t>
  </si>
  <si>
    <t>2059</t>
  </si>
  <si>
    <t xml:space="preserve">Proizvodnja ostalih kemijskih proizvoda, d. n. </t>
  </si>
  <si>
    <t>JAKŠIĆ</t>
  </si>
  <si>
    <t>2060</t>
  </si>
  <si>
    <t>Proizvodnja umjetnih vlakana</t>
  </si>
  <si>
    <t>JALŽABET</t>
  </si>
  <si>
    <t>2110</t>
  </si>
  <si>
    <t>Proizvodnja osnovnih farmaceutskih proizvoda</t>
  </si>
  <si>
    <t>JARMINA</t>
  </si>
  <si>
    <t>2120</t>
  </si>
  <si>
    <t>Proizvodnja farmaceutskih pripravaka</t>
  </si>
  <si>
    <t>JASENICE</t>
  </si>
  <si>
    <t>2211</t>
  </si>
  <si>
    <t>Proizvodnja vanjskih i unutrašnjih guma za vozila; protektiranje vanjskih guma</t>
  </si>
  <si>
    <t>JASENOVAC</t>
  </si>
  <si>
    <t>2219</t>
  </si>
  <si>
    <t>Proizvodnja ostalih proizvoda od gume</t>
  </si>
  <si>
    <t>JASTREBARSKO</t>
  </si>
  <si>
    <t>2221</t>
  </si>
  <si>
    <t>Proizvodnja ploča, listova, cijevi i profila od plastike</t>
  </si>
  <si>
    <t>JELENJE</t>
  </si>
  <si>
    <t>2222</t>
  </si>
  <si>
    <t>Proizvodnja ambalaže od plastike</t>
  </si>
  <si>
    <t>JELSA</t>
  </si>
  <si>
    <t>2223</t>
  </si>
  <si>
    <t>Proizvodnja proizvoda od plastike za građevinarstvo</t>
  </si>
  <si>
    <t>JOSIPDOL</t>
  </si>
  <si>
    <t>2229</t>
  </si>
  <si>
    <t>Proizvodnja ostalih proizvoda od plastike</t>
  </si>
  <si>
    <t>KALI</t>
  </si>
  <si>
    <t>2311</t>
  </si>
  <si>
    <t>Proizvodnja ravnog stakla</t>
  </si>
  <si>
    <t>KANFANAR</t>
  </si>
  <si>
    <t>2312</t>
  </si>
  <si>
    <t>Oblikovanje i obrada ravnog stakla</t>
  </si>
  <si>
    <t>KAPELA</t>
  </si>
  <si>
    <t>2313</t>
  </si>
  <si>
    <t>Proizvodnja šupljeg stakla</t>
  </si>
  <si>
    <t>KAPTOL</t>
  </si>
  <si>
    <t>2314</t>
  </si>
  <si>
    <t>Proizvodnja staklenih vlakana</t>
  </si>
  <si>
    <t>KARLOBAG</t>
  </si>
  <si>
    <t>2319</t>
  </si>
  <si>
    <t>Proizvodnja i obrada ostalog stakla uključujući tehničku robu od stakla</t>
  </si>
  <si>
    <t>KARLOVAC</t>
  </si>
  <si>
    <t>2320</t>
  </si>
  <si>
    <t>Proizvodnja vatrostalnih proizvoda</t>
  </si>
  <si>
    <t>KASTAV</t>
  </si>
  <si>
    <t>2331</t>
  </si>
  <si>
    <t>Proizvodnja keramičkih pločica i ploča</t>
  </si>
  <si>
    <t>KAŠTELA</t>
  </si>
  <si>
    <t>2332</t>
  </si>
  <si>
    <t>Proizvodnja opeke, crijepa i ostalih proizvoda od pečene gline za građevinarstvo</t>
  </si>
  <si>
    <t>KIJEVO</t>
  </si>
  <si>
    <t>2341</t>
  </si>
  <si>
    <t>Proizvodnja keramičkih proizvoda za kućanstvo i ukrasnih predmeta</t>
  </si>
  <si>
    <t>KISTANJE</t>
  </si>
  <si>
    <t>2342</t>
  </si>
  <si>
    <t xml:space="preserve">Proizvodnja sanitarne keramike </t>
  </si>
  <si>
    <t>KLAKAR</t>
  </si>
  <si>
    <t>2343</t>
  </si>
  <si>
    <t>Proizvodnja keramičkih izolatora i izolacijskog pribora</t>
  </si>
  <si>
    <t>KLANA</t>
  </si>
  <si>
    <t>2344</t>
  </si>
  <si>
    <t>Proizvodnja ostalih tehničkih proizvoda od keramike</t>
  </si>
  <si>
    <t>KLANJEC</t>
  </si>
  <si>
    <t>2349</t>
  </si>
  <si>
    <t>Proizvodnja ostalih proizvoda od keramike</t>
  </si>
  <si>
    <t>KLENOVNIK</t>
  </si>
  <si>
    <t>2351</t>
  </si>
  <si>
    <t>Proizvodnja cementa</t>
  </si>
  <si>
    <t>KLINČA SELA</t>
  </si>
  <si>
    <t>2352</t>
  </si>
  <si>
    <t xml:space="preserve">Proizvodnja vapna i gipsa </t>
  </si>
  <si>
    <t>KLIS</t>
  </si>
  <si>
    <t>2361</t>
  </si>
  <si>
    <t>Proizvodnja proizvoda od betona za građevinarstvo</t>
  </si>
  <si>
    <t>KLOŠTAR IVANIĆ</t>
  </si>
  <si>
    <t>2362</t>
  </si>
  <si>
    <t>Proizvodnja proizvoda od gipsa za građevinarstvo</t>
  </si>
  <si>
    <t>KLOŠTAR PODRAVSKI</t>
  </si>
  <si>
    <t>2363</t>
  </si>
  <si>
    <t>Proizvodnja gotove betonske smjese</t>
  </si>
  <si>
    <t>KNEŽEVI VINOGRADI</t>
  </si>
  <si>
    <t>2364</t>
  </si>
  <si>
    <t>Proizvodnja žbuke</t>
  </si>
  <si>
    <t>KNIN</t>
  </si>
  <si>
    <t>2365</t>
  </si>
  <si>
    <t>Proizvodnja fibro-cementa</t>
  </si>
  <si>
    <t>KOMIŽA</t>
  </si>
  <si>
    <t>2369</t>
  </si>
  <si>
    <t xml:space="preserve">Proizvodnja ostalih proizvoda od betona, cementa i gipsa </t>
  </si>
  <si>
    <t>KONAVLE</t>
  </si>
  <si>
    <t>2370</t>
  </si>
  <si>
    <t>Rezanje, oblikovanje i obrada kamena</t>
  </si>
  <si>
    <t>KONČANICA</t>
  </si>
  <si>
    <t>2391</t>
  </si>
  <si>
    <t>Proizvodnja brusnih proizvoda</t>
  </si>
  <si>
    <t>KONJŠČINA</t>
  </si>
  <si>
    <t>2399</t>
  </si>
  <si>
    <t>Proizvodnja ostalih nemetalnih mineralnih proizvoda, d. n.</t>
  </si>
  <si>
    <t>KOPRIVNICA</t>
  </si>
  <si>
    <t>2410</t>
  </si>
  <si>
    <t>Proizvodnja sirovog željeza, čelika i ferolegura</t>
  </si>
  <si>
    <t>KOPRIVNIČKI BREGI</t>
  </si>
  <si>
    <t>2420</t>
  </si>
  <si>
    <t>Proizvodnja čeličnih cijevi i pribora</t>
  </si>
  <si>
    <t>KOPRIVNIČKI IVANEC</t>
  </si>
  <si>
    <t>2431</t>
  </si>
  <si>
    <t>Hladno vučenje šipki</t>
  </si>
  <si>
    <t>KORČULA</t>
  </si>
  <si>
    <t>2432</t>
  </si>
  <si>
    <t>Hladno valjanje uskih vrpci</t>
  </si>
  <si>
    <t>KOŠKA</t>
  </si>
  <si>
    <t>2433</t>
  </si>
  <si>
    <t xml:space="preserve">Hladno oblikovanje i profiliranje </t>
  </si>
  <si>
    <t>KOTORIBA</t>
  </si>
  <si>
    <t>2434</t>
  </si>
  <si>
    <t>Hladno vučenje žice</t>
  </si>
  <si>
    <t>KRALJEVEC NA SUTLI</t>
  </si>
  <si>
    <t>2441</t>
  </si>
  <si>
    <t>Proizvodnja plemenitih metala</t>
  </si>
  <si>
    <t>KRALJEVICA</t>
  </si>
  <si>
    <t>2442</t>
  </si>
  <si>
    <t>Proizvodnja aluminija</t>
  </si>
  <si>
    <t>KRAPINA</t>
  </si>
  <si>
    <t>2443</t>
  </si>
  <si>
    <t>Proizvodnja olova, cinka i kositra</t>
  </si>
  <si>
    <t>KRAPINSKE TOPLICE</t>
  </si>
  <si>
    <t>2444</t>
  </si>
  <si>
    <t>Proizvodnja bakra</t>
  </si>
  <si>
    <t>KRIŽ</t>
  </si>
  <si>
    <t>2445</t>
  </si>
  <si>
    <t>Proizvodnja ostalih obojenih metala</t>
  </si>
  <si>
    <t>KRIŽEVCI</t>
  </si>
  <si>
    <t>2446</t>
  </si>
  <si>
    <t>Obrada nuklearnoga goriva</t>
  </si>
  <si>
    <t>KRK</t>
  </si>
  <si>
    <t>2451</t>
  </si>
  <si>
    <t>Lijevanje željeza</t>
  </si>
  <si>
    <t>KRNJAK</t>
  </si>
  <si>
    <t>2452</t>
  </si>
  <si>
    <t>Lijevanje čelika</t>
  </si>
  <si>
    <t>KRŠAN</t>
  </si>
  <si>
    <t>2453</t>
  </si>
  <si>
    <t>Lijevanje lakih metala</t>
  </si>
  <si>
    <t>KULA NORINSKA</t>
  </si>
  <si>
    <t>2454</t>
  </si>
  <si>
    <t>Lijevanje ostalih obojenih metala</t>
  </si>
  <si>
    <t>KUTINA</t>
  </si>
  <si>
    <t>2511</t>
  </si>
  <si>
    <t>Proizvodnja metalnih konstrukcija i njihovih dijelova</t>
  </si>
  <si>
    <t>KUTJEVO</t>
  </si>
  <si>
    <t>2512</t>
  </si>
  <si>
    <t>Proizvodnja vrata i prozora od metala</t>
  </si>
  <si>
    <t>LABIN</t>
  </si>
  <si>
    <t>2521</t>
  </si>
  <si>
    <t>Proizvodnja radijatora i kotlova za centralno grijanje</t>
  </si>
  <si>
    <t>LANIŠĆE</t>
  </si>
  <si>
    <t>2529</t>
  </si>
  <si>
    <t xml:space="preserve">Proizvodnja ostalih metalnih cisterni, rezervoara i sličnih posuda </t>
  </si>
  <si>
    <t>LASINJA</t>
  </si>
  <si>
    <t>2530</t>
  </si>
  <si>
    <t>Proizvodnja parnih kotlova, osim kotlova za centralno grijanje toplom vodom</t>
  </si>
  <si>
    <t>LASTOVO</t>
  </si>
  <si>
    <t>2540</t>
  </si>
  <si>
    <t>Proizvodnja oružja i streljiva</t>
  </si>
  <si>
    <t>LEGRAD</t>
  </si>
  <si>
    <t>2550</t>
  </si>
  <si>
    <t>Kovanje, prešanje, štancanje i valjanje metala; metalurgija praha</t>
  </si>
  <si>
    <t>LEKENIK</t>
  </si>
  <si>
    <t>2561</t>
  </si>
  <si>
    <t>Obrada i prevlačenje metala</t>
  </si>
  <si>
    <t>LEPOGLAVA</t>
  </si>
  <si>
    <t>2562</t>
  </si>
  <si>
    <t>Strojna obrada metala</t>
  </si>
  <si>
    <t>LEVANJSKA VAROŠ</t>
  </si>
  <si>
    <t>2571</t>
  </si>
  <si>
    <t>Proizvodnja sječiva</t>
  </si>
  <si>
    <t>LIPIK</t>
  </si>
  <si>
    <t>2572</t>
  </si>
  <si>
    <t>Proizvodnja brava i okova</t>
  </si>
  <si>
    <t>LIPOVLJANI</t>
  </si>
  <si>
    <t>2573</t>
  </si>
  <si>
    <t>Proizvodnja alata</t>
  </si>
  <si>
    <t>LIŠANE OSTROVIČKE</t>
  </si>
  <si>
    <t>2591</t>
  </si>
  <si>
    <t xml:space="preserve">Proizvodnja čeličnih bačava i sličnih posuda </t>
  </si>
  <si>
    <t>LIŽNJAN</t>
  </si>
  <si>
    <t>2592</t>
  </si>
  <si>
    <t>Proizvodnja ambalaže od lakih metala</t>
  </si>
  <si>
    <t>LOBOR</t>
  </si>
  <si>
    <t>2593</t>
  </si>
  <si>
    <t>Proizvodnja proizvoda od žice, lanaca i opruga</t>
  </si>
  <si>
    <t>LOKVE</t>
  </si>
  <si>
    <t>2594</t>
  </si>
  <si>
    <t>Proizvodnja zakovica i vijčane robe</t>
  </si>
  <si>
    <t>LOVAS</t>
  </si>
  <si>
    <t>2599</t>
  </si>
  <si>
    <t>Proizvodnja ostalih gotovih proizvoda od metala, d. n.</t>
  </si>
  <si>
    <t>LOVINAC</t>
  </si>
  <si>
    <t>2611</t>
  </si>
  <si>
    <t xml:space="preserve">Proizvodnja elektroničkih komponenata </t>
  </si>
  <si>
    <t>LOVRAN</t>
  </si>
  <si>
    <t>2612</t>
  </si>
  <si>
    <t>Proizvodnja punih elektroničkih ploča</t>
  </si>
  <si>
    <t>LOVREĆ</t>
  </si>
  <si>
    <t>2620</t>
  </si>
  <si>
    <t>Proizvodnja računala i periferne opreme</t>
  </si>
  <si>
    <t>LUDBREG</t>
  </si>
  <si>
    <t>2630</t>
  </si>
  <si>
    <t>Proizvodnja komunikacijske opreme</t>
  </si>
  <si>
    <t>LUKAČ</t>
  </si>
  <si>
    <t>2640</t>
  </si>
  <si>
    <t>Proizvodnja elektroničkih uređaja za široku potrošnju</t>
  </si>
  <si>
    <t>LUPOGLAV</t>
  </si>
  <si>
    <t>2651</t>
  </si>
  <si>
    <t>Proizvodnja instrumenata i aparata za mjerenje, ispitivanje i navigaciju</t>
  </si>
  <si>
    <t>LJUBEŠĆICA</t>
  </si>
  <si>
    <t>2652</t>
  </si>
  <si>
    <t xml:space="preserve">Proizvodnja satova </t>
  </si>
  <si>
    <t>MAČE</t>
  </si>
  <si>
    <t>2660</t>
  </si>
  <si>
    <t>Proizvodnja opreme za zračenje, elektromedicinske i elektroterapeutske opreme</t>
  </si>
  <si>
    <t>MAKARSKA</t>
  </si>
  <si>
    <t>2670</t>
  </si>
  <si>
    <t>Proizvodnja optičkih instrumenata i fotografske opreme</t>
  </si>
  <si>
    <t>MALA SUBOTICA</t>
  </si>
  <si>
    <t>2680</t>
  </si>
  <si>
    <t>Proizvodnja magnetskih i optičkih medija</t>
  </si>
  <si>
    <t>MALI BUKOVEC</t>
  </si>
  <si>
    <t>2711</t>
  </si>
  <si>
    <t>Proizvodnja elektromotora, generatora i transformatora</t>
  </si>
  <si>
    <t>MALI LOŠINJ</t>
  </si>
  <si>
    <t>2712</t>
  </si>
  <si>
    <t>Proizvodnja uređaja za distribuciju i kontrolu električne energije</t>
  </si>
  <si>
    <t>MALINSKA-DUBAŠNICA</t>
  </si>
  <si>
    <t>2720</t>
  </si>
  <si>
    <t>Proizvodnja baterija i akumulatora</t>
  </si>
  <si>
    <t>MARČANA</t>
  </si>
  <si>
    <t>2731</t>
  </si>
  <si>
    <t>Proizvodnja kablova od optičkih vlakana</t>
  </si>
  <si>
    <t>MARIJA BISTRICA</t>
  </si>
  <si>
    <t>2732</t>
  </si>
  <si>
    <t>Proizvodnja ostalih elektroničkih i električnih žica i kablova</t>
  </si>
  <si>
    <t>MARIJANCI</t>
  </si>
  <si>
    <t>2733</t>
  </si>
  <si>
    <t>Proizvodnja elektroinstalacijskog materijala</t>
  </si>
  <si>
    <t>MARINA</t>
  </si>
  <si>
    <t>2740</t>
  </si>
  <si>
    <t>Proizvodnja električne opreme za rasvjetu</t>
  </si>
  <si>
    <t>MARTINSKA VES</t>
  </si>
  <si>
    <t>2751</t>
  </si>
  <si>
    <t>Proizvodnja električnih aparata za kućanstvo</t>
  </si>
  <si>
    <t>MARUŠEVEC</t>
  </si>
  <si>
    <t>2752</t>
  </si>
  <si>
    <t>Proizvodnja neelektričnih aparata za kućanstvo</t>
  </si>
  <si>
    <t>MATULJI</t>
  </si>
  <si>
    <t>2790</t>
  </si>
  <si>
    <t>Proizvodnja ostale električne opreme</t>
  </si>
  <si>
    <t>MEDULIN</t>
  </si>
  <si>
    <t>2811</t>
  </si>
  <si>
    <t>Proizvodnja motora i turbina, osim motora za zrakoplove i motorna vozila</t>
  </si>
  <si>
    <t>METKOVIĆ</t>
  </si>
  <si>
    <t>2812</t>
  </si>
  <si>
    <t>Proizvodnja hidrauličnih pogonskih uređaja</t>
  </si>
  <si>
    <t>MIHOVLJAN</t>
  </si>
  <si>
    <t>2813</t>
  </si>
  <si>
    <t>Proizvodnja ostalih crpki i kompresora</t>
  </si>
  <si>
    <t>MIKLEUŠ</t>
  </si>
  <si>
    <t>2814</t>
  </si>
  <si>
    <t>Proizvodnja ostalih slavina i ventila</t>
  </si>
  <si>
    <t>MILNA</t>
  </si>
  <si>
    <t>2815</t>
  </si>
  <si>
    <t>Proizvodnja ležajeva, prijenosnika te prijenosnih i pogonskih elemenata</t>
  </si>
  <si>
    <t>MLJET</t>
  </si>
  <si>
    <t>2821</t>
  </si>
  <si>
    <t>Proizvodnja peći i plamenika</t>
  </si>
  <si>
    <t>MOLVE</t>
  </si>
  <si>
    <t>2822</t>
  </si>
  <si>
    <t>Proizvodnja uređaja za dizanje i prenošenje</t>
  </si>
  <si>
    <t>PODRAVSKA MOSLAVINA</t>
  </si>
  <si>
    <t>2823</t>
  </si>
  <si>
    <t>Proizvodnja uredskih strojeva i opreme (osim proizvodnje računala i periferne opreme)</t>
  </si>
  <si>
    <t>MOŠĆENIČKA DRAGA</t>
  </si>
  <si>
    <t>2824</t>
  </si>
  <si>
    <t>Proizvodnja mehaniziranoga ručnog alata</t>
  </si>
  <si>
    <t>MOTOVUN</t>
  </si>
  <si>
    <t>2825</t>
  </si>
  <si>
    <t>Proizvodnja rashladne i ventilacijske opreme, osim za kućanstvo</t>
  </si>
  <si>
    <t>MRKOPALJ</t>
  </si>
  <si>
    <t>2829</t>
  </si>
  <si>
    <t>Proizvodnja ostalih strojeva za opće namjene, d. n.</t>
  </si>
  <si>
    <t>MURSKO SREDIŠĆE</t>
  </si>
  <si>
    <t>2830</t>
  </si>
  <si>
    <t>Proizvodnja strojeva za poljoprivredu i šumarstvo</t>
  </si>
  <si>
    <t>NAŠICE</t>
  </si>
  <si>
    <t>2841</t>
  </si>
  <si>
    <t>Proizvodnja strojeva za obradu metala</t>
  </si>
  <si>
    <t>NEDELIŠĆE</t>
  </si>
  <si>
    <t>2849</t>
  </si>
  <si>
    <t>Proizvodnja ostalih alatnih strojeva</t>
  </si>
  <si>
    <t>NEREŽIŠĆA</t>
  </si>
  <si>
    <t>2891</t>
  </si>
  <si>
    <t>Proizvodnja strojeva za metalurgiju</t>
  </si>
  <si>
    <t>NETRETIĆ</t>
  </si>
  <si>
    <t>2892</t>
  </si>
  <si>
    <t>Proizvodnja strojeva za rudnike, kamenolome i građevinarstvo</t>
  </si>
  <si>
    <t>NIN</t>
  </si>
  <si>
    <t>2893</t>
  </si>
  <si>
    <t>Proizvodnja strojeva za industriju hrane, pića i duhana</t>
  </si>
  <si>
    <t>NOVA BUKOVICA</t>
  </si>
  <si>
    <t>2894</t>
  </si>
  <si>
    <t>Proizvodnja strojeva za industriju tekstila, odjeće i kože</t>
  </si>
  <si>
    <t>NOVA GRADIŠKA</t>
  </si>
  <si>
    <t>2895</t>
  </si>
  <si>
    <t>Proizvodnja strojeva za industriju papira i kartona</t>
  </si>
  <si>
    <t>NOVA KAPELA</t>
  </si>
  <si>
    <t>2896</t>
  </si>
  <si>
    <t>Proizvodnja strojeva za plastiku i gumu</t>
  </si>
  <si>
    <t>NOVA RAČA</t>
  </si>
  <si>
    <t>2899</t>
  </si>
  <si>
    <t>Proizvodnja ostalih strojeva za posebne namjene, d. n.</t>
  </si>
  <si>
    <t>NOVALJA</t>
  </si>
  <si>
    <t>2910</t>
  </si>
  <si>
    <t>Proizvodnja motornih vozila</t>
  </si>
  <si>
    <t>NOVI MAROF</t>
  </si>
  <si>
    <t>2920</t>
  </si>
  <si>
    <t>Proizvodnja karoserija za motorna vozila, prikolica i poluprikolica</t>
  </si>
  <si>
    <t>NOVI VINODOLSKI</t>
  </si>
  <si>
    <t>2931</t>
  </si>
  <si>
    <t xml:space="preserve">Proizvodnja električne i elektroničke opreme za motorna vozila </t>
  </si>
  <si>
    <t>NOVIGRAD</t>
  </si>
  <si>
    <t>2932</t>
  </si>
  <si>
    <t xml:space="preserve">Proizvodnja ostalih dijelova i pribora za motorna vozila </t>
  </si>
  <si>
    <t>NOVIGRAD PODRAVSKI</t>
  </si>
  <si>
    <t>3011</t>
  </si>
  <si>
    <t>Gradnja brodova i plutajućih objekata</t>
  </si>
  <si>
    <t>NOVSKA</t>
  </si>
  <si>
    <t>3012</t>
  </si>
  <si>
    <t>Gradnja čamaca za razonodu i sportskih čamaca</t>
  </si>
  <si>
    <t>NUŠTAR</t>
  </si>
  <si>
    <t>3020</t>
  </si>
  <si>
    <t>Proizvodnja željezničkih lokomotiva i tračničkih vozila</t>
  </si>
  <si>
    <t>NIJEMCI</t>
  </si>
  <si>
    <t>3030</t>
  </si>
  <si>
    <t>Proizvodnja zrakoplova i svemirskih letjelica te srodnih prijevoznih sredstava i opreme</t>
  </si>
  <si>
    <t>OBROVAC</t>
  </si>
  <si>
    <t>3040</t>
  </si>
  <si>
    <t>Proizvodnja vojnih borbenih vozila</t>
  </si>
  <si>
    <t>OGULIN</t>
  </si>
  <si>
    <t>3091</t>
  </si>
  <si>
    <t>Proizvodnja motocikala</t>
  </si>
  <si>
    <t>PROMINA</t>
  </si>
  <si>
    <t>3092</t>
  </si>
  <si>
    <t>Proizvodnja bicikala i invalidskih kolica</t>
  </si>
  <si>
    <t>OKUČANI</t>
  </si>
  <si>
    <t>3099</t>
  </si>
  <si>
    <t xml:space="preserve">Proizvodnja ostalih prijevoznih sredstava, d. n. </t>
  </si>
  <si>
    <t>OMIŠ</t>
  </si>
  <si>
    <t>3101</t>
  </si>
  <si>
    <t>Proizvodnja namještaja za poslovne i prodajne prostore</t>
  </si>
  <si>
    <t>OMIŠALJ</t>
  </si>
  <si>
    <t>3102</t>
  </si>
  <si>
    <t>Proizvodnja kuhinjskog namještaja</t>
  </si>
  <si>
    <t>OPATIJA</t>
  </si>
  <si>
    <t>3103</t>
  </si>
  <si>
    <t>Proizvodnja madraca</t>
  </si>
  <si>
    <t>OPRISAVCI</t>
  </si>
  <si>
    <t>3109</t>
  </si>
  <si>
    <t>Proizvodnja ostalog namještaja</t>
  </si>
  <si>
    <t>OPRTALJ</t>
  </si>
  <si>
    <t>3211</t>
  </si>
  <si>
    <t>Proizvodnja novca</t>
  </si>
  <si>
    <t>OPUZEN</t>
  </si>
  <si>
    <t>3212</t>
  </si>
  <si>
    <t>Proizvodnja nakita i srodnih proizvoda</t>
  </si>
  <si>
    <t>ORAHOVICA</t>
  </si>
  <si>
    <t>3213</t>
  </si>
  <si>
    <t>Proizvodnja imitacije nakita (bižuterije) i srodnih proizvoda</t>
  </si>
  <si>
    <t>OREBIĆ</t>
  </si>
  <si>
    <t>3220</t>
  </si>
  <si>
    <t>Proizvodnja glazbenih instrumenata</t>
  </si>
  <si>
    <t>ORIOVAC</t>
  </si>
  <si>
    <t>3230</t>
  </si>
  <si>
    <t>Proizvodnja sportske opreme</t>
  </si>
  <si>
    <t>BISKUPIJA</t>
  </si>
  <si>
    <t>3240</t>
  </si>
  <si>
    <t>Proizvodnja igara i igračaka</t>
  </si>
  <si>
    <t>OROSLAVJE</t>
  </si>
  <si>
    <t>3250</t>
  </si>
  <si>
    <t>Proizvodnja medicinskih i stomatoloških instrumenata i pribora</t>
  </si>
  <si>
    <t>OSIJEK</t>
  </si>
  <si>
    <t>3291</t>
  </si>
  <si>
    <t>Proizvodnja metla i četaka</t>
  </si>
  <si>
    <t>OTOČAC</t>
  </si>
  <si>
    <t>3299</t>
  </si>
  <si>
    <t xml:space="preserve">Ostala prerađivačka industrija, d. n. </t>
  </si>
  <si>
    <t>OTOK</t>
  </si>
  <si>
    <t>3311</t>
  </si>
  <si>
    <t>Popravak proizvoda od metala</t>
  </si>
  <si>
    <t>OZALJ</t>
  </si>
  <si>
    <t>3312</t>
  </si>
  <si>
    <t>Popravak strojeva</t>
  </si>
  <si>
    <t>PAG</t>
  </si>
  <si>
    <t>3313</t>
  </si>
  <si>
    <t>Popravak elektroničke i optičke opreme</t>
  </si>
  <si>
    <t>PAKOŠTANE</t>
  </si>
  <si>
    <t>3314</t>
  </si>
  <si>
    <t>Popravak električne opreme</t>
  </si>
  <si>
    <t>PAKRAC</t>
  </si>
  <si>
    <t>3315</t>
  </si>
  <si>
    <t>Popravak i održavanje brodova i čamaca</t>
  </si>
  <si>
    <t>PAŠMAN</t>
  </si>
  <si>
    <t>3316</t>
  </si>
  <si>
    <t>Popravak i održavanje zrakoplova i svemirskih letjelica</t>
  </si>
  <si>
    <t>PAZIN</t>
  </si>
  <si>
    <t>3317</t>
  </si>
  <si>
    <t>Popravak i održavanje ostalih prijevoznih sredstava</t>
  </si>
  <si>
    <t>PERUŠIĆ</t>
  </si>
  <si>
    <t>3319</t>
  </si>
  <si>
    <t>Popravak ostale opreme</t>
  </si>
  <si>
    <t>PETERANEC</t>
  </si>
  <si>
    <t>3320</t>
  </si>
  <si>
    <t>Instaliranje industrijskih strojeva i opreme</t>
  </si>
  <si>
    <t>PETLOVAC</t>
  </si>
  <si>
    <t>3511</t>
  </si>
  <si>
    <t>Proizvodnja električne energije</t>
  </si>
  <si>
    <t>PETRIJANEC</t>
  </si>
  <si>
    <t>3512</t>
  </si>
  <si>
    <t>Prijenos električne energije</t>
  </si>
  <si>
    <t>PETRIJEVCI</t>
  </si>
  <si>
    <t>3513</t>
  </si>
  <si>
    <t>Distribucija električne energije</t>
  </si>
  <si>
    <t>PETRINJA</t>
  </si>
  <si>
    <t>3514</t>
  </si>
  <si>
    <t>Trgovina električnom energijom</t>
  </si>
  <si>
    <t>PETROVSKO</t>
  </si>
  <si>
    <t>3521</t>
  </si>
  <si>
    <t>Proizvodnja plina</t>
  </si>
  <si>
    <t>PIĆAN</t>
  </si>
  <si>
    <t>3522</t>
  </si>
  <si>
    <t>Distribucija plinovitih goriva distribucijskom mrežom</t>
  </si>
  <si>
    <t>PISAROVINA</t>
  </si>
  <si>
    <t>3523</t>
  </si>
  <si>
    <t>Trgovina plinom distribucijskom mrežom</t>
  </si>
  <si>
    <t>PITOMAČA</t>
  </si>
  <si>
    <t>3530</t>
  </si>
  <si>
    <t>Opskrba parom i klimatizacija</t>
  </si>
  <si>
    <t>PLAŠKI</t>
  </si>
  <si>
    <t>3600</t>
  </si>
  <si>
    <t>Skupljanje, pročišćavanje i opskrba vodom</t>
  </si>
  <si>
    <t>PLETERNICA</t>
  </si>
  <si>
    <t>3700</t>
  </si>
  <si>
    <t>Uklanjanje otpadnih voda</t>
  </si>
  <si>
    <t>PLOČE</t>
  </si>
  <si>
    <t>3811</t>
  </si>
  <si>
    <t>Skupljanje neopasnog otpada</t>
  </si>
  <si>
    <t>PODBABLJE</t>
  </si>
  <si>
    <t>3812</t>
  </si>
  <si>
    <t>Skupljanje opasnog otpada</t>
  </si>
  <si>
    <t>PODCRKAVLJE</t>
  </si>
  <si>
    <t>3821</t>
  </si>
  <si>
    <t>Obrada i zbrinjavanje neopasnog otpada</t>
  </si>
  <si>
    <t>PODGORA</t>
  </si>
  <si>
    <t>3822</t>
  </si>
  <si>
    <t>Obrada i zbrinjavanje opasnog otpada</t>
  </si>
  <si>
    <t>PODGORAČ</t>
  </si>
  <si>
    <t>3831</t>
  </si>
  <si>
    <t>Rastavljanje olupina</t>
  </si>
  <si>
    <t>PODSTRANA</t>
  </si>
  <si>
    <t>3832</t>
  </si>
  <si>
    <t>Oporaba posebno izdvojenih materijala</t>
  </si>
  <si>
    <t>PODTUREN</t>
  </si>
  <si>
    <t>3900</t>
  </si>
  <si>
    <t>Djelatnosti sanacije okoliša te ostale djelatnosti gospodarenja otpadom</t>
  </si>
  <si>
    <t>POJEZERJE</t>
  </si>
  <si>
    <t>4110</t>
  </si>
  <si>
    <t>Organizacija izvedbe projekata za zgrade</t>
  </si>
  <si>
    <t>POLAČA</t>
  </si>
  <si>
    <t>4120</t>
  </si>
  <si>
    <t>Gradnja stambenih i nestambenih zgrada</t>
  </si>
  <si>
    <t>POLIČNIK</t>
  </si>
  <si>
    <t>4211</t>
  </si>
  <si>
    <t>Gradnja cesta i autocesta</t>
  </si>
  <si>
    <t>POPOVAC</t>
  </si>
  <si>
    <t>4212</t>
  </si>
  <si>
    <t>Gradnja željezničkih pruga i podzemnih željeznica</t>
  </si>
  <si>
    <t>POPOVAČA</t>
  </si>
  <si>
    <t>4213</t>
  </si>
  <si>
    <t>Gradnja mostova i tunela</t>
  </si>
  <si>
    <t>POREČ</t>
  </si>
  <si>
    <t>4221</t>
  </si>
  <si>
    <t>Gradnja cjevovoda za tekućine i plinove</t>
  </si>
  <si>
    <t>POSEDARJE</t>
  </si>
  <si>
    <t>4222</t>
  </si>
  <si>
    <t>Gradnja vodova za električnu struju i telekomunikacije</t>
  </si>
  <si>
    <t>POSTIRA</t>
  </si>
  <si>
    <t>4291</t>
  </si>
  <si>
    <t>Gradnja vodnih građevina</t>
  </si>
  <si>
    <t>POŽEGA</t>
  </si>
  <si>
    <t>4299</t>
  </si>
  <si>
    <t>Gradnja ostalih građevina niskogradnje, d. n.</t>
  </si>
  <si>
    <t>PREGRADA</t>
  </si>
  <si>
    <t>4311</t>
  </si>
  <si>
    <t>Uklanjanje građevina</t>
  </si>
  <si>
    <t>PREKO</t>
  </si>
  <si>
    <t>4312</t>
  </si>
  <si>
    <t>Pripremni radovi na gradilištu</t>
  </si>
  <si>
    <t>PRELOG</t>
  </si>
  <si>
    <t>4313</t>
  </si>
  <si>
    <t>Pokusno bušenje i sondiranje terena za gradnju</t>
  </si>
  <si>
    <t>PRESEKA</t>
  </si>
  <si>
    <t>4321</t>
  </si>
  <si>
    <t>Elektroinstalacijski radovi</t>
  </si>
  <si>
    <t>PRIMOŠTEN</t>
  </si>
  <si>
    <t>4322</t>
  </si>
  <si>
    <t xml:space="preserve">Uvođenje instalacija vodovoda, kanalizacije i plina i instalacija za grijanje i klimatizaciju </t>
  </si>
  <si>
    <t>PUČIŠĆA</t>
  </si>
  <si>
    <t>4329</t>
  </si>
  <si>
    <t>Ostali građevinski instalacijski radovi</t>
  </si>
  <si>
    <t>PULA</t>
  </si>
  <si>
    <t>4331</t>
  </si>
  <si>
    <t>Fasadni i štukaturski radovi</t>
  </si>
  <si>
    <t>PUNAT</t>
  </si>
  <si>
    <t>4332</t>
  </si>
  <si>
    <t>Ugradnja stolarije</t>
  </si>
  <si>
    <t>PUNITOVCI</t>
  </si>
  <si>
    <t>4333</t>
  </si>
  <si>
    <t>Postavljanje podnih i zidnih obloga</t>
  </si>
  <si>
    <t>PUŠĆA</t>
  </si>
  <si>
    <t>4334</t>
  </si>
  <si>
    <t>Soboslikarski i staklarski radovi</t>
  </si>
  <si>
    <t>RAB</t>
  </si>
  <si>
    <t>4339</t>
  </si>
  <si>
    <t>Ostali završni građevinski radovi</t>
  </si>
  <si>
    <t>RADOBOJ</t>
  </si>
  <si>
    <t>4391</t>
  </si>
  <si>
    <t>Radovi na krovištu</t>
  </si>
  <si>
    <t>RAKOVICA</t>
  </si>
  <si>
    <t>4399</t>
  </si>
  <si>
    <t>Ostale specijalizirane građevinske djelatnosti, d. n.</t>
  </si>
  <si>
    <t>RASINJA</t>
  </si>
  <si>
    <t>4511</t>
  </si>
  <si>
    <t xml:space="preserve">Trgovina automobilima i motornim vozilima lake kategorije </t>
  </si>
  <si>
    <t>RAŠA</t>
  </si>
  <si>
    <t>4519</t>
  </si>
  <si>
    <t>Trgovina ostalim motornim vozilima</t>
  </si>
  <si>
    <t>RAVNA GORA</t>
  </si>
  <si>
    <t>4520</t>
  </si>
  <si>
    <t>Održavanje i popravak motornih vozila</t>
  </si>
  <si>
    <t>RAŽANAC</t>
  </si>
  <si>
    <t>4531</t>
  </si>
  <si>
    <t xml:space="preserve">Trgovina na veliko dijelovima i priborom za motorna vozila </t>
  </si>
  <si>
    <t>REŠETARI</t>
  </si>
  <si>
    <t>4532</t>
  </si>
  <si>
    <t>Trgovina na malo dijelovima i priborom za motorna vozila</t>
  </si>
  <si>
    <t>RIJEKA</t>
  </si>
  <si>
    <t>4540</t>
  </si>
  <si>
    <t>Trgovina motociklima, dijelovima i priborom za motocikle te održavanje i popravak motocikala</t>
  </si>
  <si>
    <t>ROVINJ</t>
  </si>
  <si>
    <t>4611</t>
  </si>
  <si>
    <t>Posredovanje u trgovini poljoprivrednim sirovinama, živom stokom, tekstilnim sirovinama i poluproizvodima</t>
  </si>
  <si>
    <t>ROVIŠĆE</t>
  </si>
  <si>
    <t>4612</t>
  </si>
  <si>
    <t>Posredovanje u trgovini gorivima, rudama, metalima i industrijskim kemijskim proizvodima</t>
  </si>
  <si>
    <t>RUGVICA</t>
  </si>
  <si>
    <t>4613</t>
  </si>
  <si>
    <t>Posredovanje u trgovini drvom i građevinskim materijalom</t>
  </si>
  <si>
    <t>RUŽIĆ</t>
  </si>
  <si>
    <t>4614</t>
  </si>
  <si>
    <t>Posredovanje u trgovini strojevima, industrijskom opremom, brodovima i zrakoplovima</t>
  </si>
  <si>
    <t>SABORSKO</t>
  </si>
  <si>
    <t>4615</t>
  </si>
  <si>
    <t>Posredovanje u trgovini namještajem, proizvodima za kućanstvo i željeznom robom</t>
  </si>
  <si>
    <t>SALI</t>
  </si>
  <si>
    <t>4616</t>
  </si>
  <si>
    <t>Posredovanje u trgovini tekstilom, odjećom, krznom, obućom i kožnim proizvodima</t>
  </si>
  <si>
    <t>SAMOBOR</t>
  </si>
  <si>
    <t>4617</t>
  </si>
  <si>
    <t>Posredovanje u trgovini hranom, pićima i duhanom</t>
  </si>
  <si>
    <t>SATNICA ĐAKOVAČKA</t>
  </si>
  <si>
    <t>4618</t>
  </si>
  <si>
    <t>Posredovanje u trgovini specijaliziranoj za određene proizvode</t>
  </si>
  <si>
    <t>SEGET</t>
  </si>
  <si>
    <t>4619</t>
  </si>
  <si>
    <t>Posredovanje u trgovini raznovrsnim proizvodima</t>
  </si>
  <si>
    <t>SELCA</t>
  </si>
  <si>
    <t>4621</t>
  </si>
  <si>
    <t>Trgovina na veliko žitaricama, sirovim duhanom, sjemenjem i stočnom hranom</t>
  </si>
  <si>
    <t>SELNICA</t>
  </si>
  <si>
    <t>4622</t>
  </si>
  <si>
    <t>Trgovina na veliko cvijećem i sadnicama</t>
  </si>
  <si>
    <t>SEMELJCI</t>
  </si>
  <si>
    <t>4623</t>
  </si>
  <si>
    <t>Trgovina na veliko živom stokom</t>
  </si>
  <si>
    <t>SENJ</t>
  </si>
  <si>
    <t>4624</t>
  </si>
  <si>
    <t>Trgovina na veliko sirovim i štavljenim kožama</t>
  </si>
  <si>
    <t>SIBINJ</t>
  </si>
  <si>
    <t>4631</t>
  </si>
  <si>
    <t>Trgovina na veliko voćem i povrćem</t>
  </si>
  <si>
    <t>SINJ</t>
  </si>
  <si>
    <t>4632</t>
  </si>
  <si>
    <t>Trgovina na veliko mesom i mesnim proizvodima</t>
  </si>
  <si>
    <t>SIRAČ</t>
  </si>
  <si>
    <t>4633</t>
  </si>
  <si>
    <t>Trgovina na veliko mlijekom, mliječnim proizvodima, jajima, jestivim uljima i mastima</t>
  </si>
  <si>
    <t>SISAK</t>
  </si>
  <si>
    <t>4634</t>
  </si>
  <si>
    <t>Trgovina na veliko pićima</t>
  </si>
  <si>
    <t>SKRAD</t>
  </si>
  <si>
    <t>4635</t>
  </si>
  <si>
    <t>Trgovina na veliko duhanskim proizvodima</t>
  </si>
  <si>
    <t>SKRADIN</t>
  </si>
  <si>
    <t>4636</t>
  </si>
  <si>
    <t>Trgovina na veliko šećerom, čokoladom i bombonima</t>
  </si>
  <si>
    <t>SLATINA</t>
  </si>
  <si>
    <t>4637</t>
  </si>
  <si>
    <t>Trgovina na veliko kavom, čajem, kakaom i začinima</t>
  </si>
  <si>
    <t>SLAVONSKI BROD</t>
  </si>
  <si>
    <t>4638</t>
  </si>
  <si>
    <t>Trgovina na veliko ostalom hranom uključujući ribe, rakove i školjke</t>
  </si>
  <si>
    <t>SLAVONSKI ŠAMAC</t>
  </si>
  <si>
    <t>4639</t>
  </si>
  <si>
    <t>Nespecijalizirana trgovina na veliko hranom, pićima i duhanskim proizvodima</t>
  </si>
  <si>
    <t>SLIVNO</t>
  </si>
  <si>
    <t>4641</t>
  </si>
  <si>
    <t>Trgovina na veliko tekstilom</t>
  </si>
  <si>
    <t>SLUNJ</t>
  </si>
  <si>
    <t>4642</t>
  </si>
  <si>
    <t>Trgovina na veliko odjećom i obućom</t>
  </si>
  <si>
    <t>SMOKVICA</t>
  </si>
  <si>
    <t>4643</t>
  </si>
  <si>
    <t>Trgovina na veliko električnim aparatima za kućanstvo</t>
  </si>
  <si>
    <t>SOKOLOVAC</t>
  </si>
  <si>
    <t>4644</t>
  </si>
  <si>
    <t>Trgovina na veliko porculanom, staklom i sredstvima za čišćenje</t>
  </si>
  <si>
    <t>SOLIN</t>
  </si>
  <si>
    <t>4645</t>
  </si>
  <si>
    <t>Trgovina na veliko parfemima i kozmetikom</t>
  </si>
  <si>
    <t>SOPJE</t>
  </si>
  <si>
    <t>4646</t>
  </si>
  <si>
    <t>Trgovina na veliko farmaceutskim proizvodima</t>
  </si>
  <si>
    <t>SPLIT</t>
  </si>
  <si>
    <t>4647</t>
  </si>
  <si>
    <t>Trgovina na veliko namještajem, sagovima i opremom za rasvjetu</t>
  </si>
  <si>
    <t>SRAČINEC</t>
  </si>
  <si>
    <t>4648</t>
  </si>
  <si>
    <t>Trgovina na veliko satovima i nakitom</t>
  </si>
  <si>
    <t>STANKOVCI</t>
  </si>
  <si>
    <t>4649</t>
  </si>
  <si>
    <t>Trgovina na veliko ostalim proizvodima za kućanstvo</t>
  </si>
  <si>
    <t>STARA GRADIŠKA</t>
  </si>
  <si>
    <t>4651</t>
  </si>
  <si>
    <t>Trgovina na veliko računalima, perifernom opremom i softverom</t>
  </si>
  <si>
    <t>STARI GRAD</t>
  </si>
  <si>
    <t>4652</t>
  </si>
  <si>
    <t>Trgovina na veliko elektroničkim i telekomunikacijskim dijelovima i opremom</t>
  </si>
  <si>
    <t>STARI JANKOVCI</t>
  </si>
  <si>
    <t>4661</t>
  </si>
  <si>
    <t>Trgovina na veliko poljoprivrednim strojevima, opremom i priborom</t>
  </si>
  <si>
    <t>STARI MIKANOVCI</t>
  </si>
  <si>
    <t>4662</t>
  </si>
  <si>
    <t>Trgovina na veliko alatnim strojevima</t>
  </si>
  <si>
    <t>STARIGRAD</t>
  </si>
  <si>
    <t>4663</t>
  </si>
  <si>
    <t>Trgovina na veliko strojevima za rudnike i građevinarstvo</t>
  </si>
  <si>
    <t>STARO PETROVO SELO</t>
  </si>
  <si>
    <t>4664</t>
  </si>
  <si>
    <t>Trgovina na veliko strojevima za tekstilnu industriju te strojevima za šivanje i pletenje</t>
  </si>
  <si>
    <t>STON</t>
  </si>
  <si>
    <t>4665</t>
  </si>
  <si>
    <t>Trgovina na veliko uredskim namještajem</t>
  </si>
  <si>
    <t>STRIZIVOJNA</t>
  </si>
  <si>
    <t>4666</t>
  </si>
  <si>
    <t>Trgovina na veliko ostalim uredskim strojevima i opremom</t>
  </si>
  <si>
    <t>STUBIČKE TOPLICE</t>
  </si>
  <si>
    <t>4669</t>
  </si>
  <si>
    <t>Trgovina na veliko ostalim strojevima i opremom</t>
  </si>
  <si>
    <t>SUĆURAJ</t>
  </si>
  <si>
    <t>4671</t>
  </si>
  <si>
    <t>Trgovina na veliko krutim, tekućim i plinovitim gorivima i srodnim proizvodima</t>
  </si>
  <si>
    <t>SUHOPOLJE</t>
  </si>
  <si>
    <t>4672</t>
  </si>
  <si>
    <t>Trgovina na veliko metalima i metalnim rudama</t>
  </si>
  <si>
    <t>SUKOŠAN</t>
  </si>
  <si>
    <t>4673</t>
  </si>
  <si>
    <t>Trgovina na veliko drvom, građevinskim materijalom i sanitarnom opremom</t>
  </si>
  <si>
    <t>SUNJA</t>
  </si>
  <si>
    <t>4674</t>
  </si>
  <si>
    <t>Trgovina na veliko željeznom robom, instalacijskim materijalom i opremom za vodovod i grijanje</t>
  </si>
  <si>
    <t>SUPETAR</t>
  </si>
  <si>
    <t>4675</t>
  </si>
  <si>
    <t>Trgovina na veliko kemijskim proizvodima</t>
  </si>
  <si>
    <t>SVETI FILIP I JAKOV</t>
  </si>
  <si>
    <t>4676</t>
  </si>
  <si>
    <t>Trgovina na veliko ostalim poluproizvodima</t>
  </si>
  <si>
    <t>SVETI IVAN ZELINA</t>
  </si>
  <si>
    <t>4677</t>
  </si>
  <si>
    <t>Trgovina na veliko ostacima i otpacima</t>
  </si>
  <si>
    <t>SVETI KRIŽ ZAČRETJE</t>
  </si>
  <si>
    <t>4690</t>
  </si>
  <si>
    <t xml:space="preserve">Nespecijalizirana trgovina na veliko </t>
  </si>
  <si>
    <t>SVETI LOVREČ</t>
  </si>
  <si>
    <t>4711</t>
  </si>
  <si>
    <t xml:space="preserve">Trgovina na malo u nespecijaliziranim prodavaonicama pretežno hranom, pićima i duhanskim proizvodima </t>
  </si>
  <si>
    <t>SVETA NEDELJA</t>
  </si>
  <si>
    <t>4719</t>
  </si>
  <si>
    <t>Ostala trgovina na malo u nespecijaliziranim prodavaonicama</t>
  </si>
  <si>
    <t>SVETI PETAR U ŠUMI</t>
  </si>
  <si>
    <t>4721</t>
  </si>
  <si>
    <t>Trgovina na malo voćem i povrćem u specijaliziranim prodavaonicama</t>
  </si>
  <si>
    <t>SVETVINČENAT</t>
  </si>
  <si>
    <t>4722</t>
  </si>
  <si>
    <t>Trgovina na malo mesom i mesnim proizvodima u specijaliziranim prodavaonicama</t>
  </si>
  <si>
    <t>SVETA NEDJELJA</t>
  </si>
  <si>
    <t>4723</t>
  </si>
  <si>
    <t>Trgovina na malo ribama, rakovima i školjkama u specijaliziranim prodavaonicama</t>
  </si>
  <si>
    <t>SVETI ĐURĐ</t>
  </si>
  <si>
    <t>4724</t>
  </si>
  <si>
    <t>Trgovina na malo kruhom, pecivom, kolačima, tjesteninama, bombonima i slatkišima u specijaliziranim prodavaonicama</t>
  </si>
  <si>
    <t>SVETI ILIJA</t>
  </si>
  <si>
    <t>4725</t>
  </si>
  <si>
    <t>Trgovina na malo pićima u specijaliziranim prodavaonicama</t>
  </si>
  <si>
    <t>SVETI IVAN ŽABNO</t>
  </si>
  <si>
    <t>4726</t>
  </si>
  <si>
    <t>Trgovina na malo duhanskim proizvodima u specijaliziranim prodavaonicama</t>
  </si>
  <si>
    <t>SVETI JURAJ NA BREGU</t>
  </si>
  <si>
    <t>4729</t>
  </si>
  <si>
    <t>Ostala trgovina na malo prehrambenim proizvodima u specijaliziranim prodavaonicama</t>
  </si>
  <si>
    <t>SVETI MARTIN NA MURI</t>
  </si>
  <si>
    <t>4730</t>
  </si>
  <si>
    <t>Trgovina na malo motornim gorivima i mazivima u specijaliziranim prodavaonicama</t>
  </si>
  <si>
    <t>SVETI PETAR OREHOVEC</t>
  </si>
  <si>
    <t>4741</t>
  </si>
  <si>
    <t>Trgovina na malo računalima, perifernim jedinicama i softverom u specijaliziranim prodavaonicama</t>
  </si>
  <si>
    <t>ŠESTANOVAC</t>
  </si>
  <si>
    <t>4742</t>
  </si>
  <si>
    <t>Trgovina na malo telekomunikacijskom opremom u specijaliziranim prodavaonicama</t>
  </si>
  <si>
    <t>ŠIBENIK</t>
  </si>
  <si>
    <t>4743</t>
  </si>
  <si>
    <t>Trgovina na malo audio i videoopremom u specijaliziranim prodavaonicama</t>
  </si>
  <si>
    <t>ŠKABRNJE</t>
  </si>
  <si>
    <t>4751</t>
  </si>
  <si>
    <t>Trgovina na malo tekstilom u specijaliziranim prodavaonicama</t>
  </si>
  <si>
    <t>ŠOLTA</t>
  </si>
  <si>
    <t>4752</t>
  </si>
  <si>
    <t>Trgovina na malo željeznom robom, bojama i staklom u specijaliziranim prodavaonicama</t>
  </si>
  <si>
    <t>ŠPIŠIĆ BUKOVICA</t>
  </si>
  <si>
    <t>4753</t>
  </si>
  <si>
    <t>Trgovina na malo sagovima i prostiračima za pod, zidnim i podnim oblogama u specijaliziranim prodavaonicama</t>
  </si>
  <si>
    <t>ŠTEFANJE</t>
  </si>
  <si>
    <t>4754</t>
  </si>
  <si>
    <t>Trgovina na malo električnim aparatima za kućanstvo u specijaliziranim prodavaonicama</t>
  </si>
  <si>
    <t>ŠTRIGOVA</t>
  </si>
  <si>
    <t>4759</t>
  </si>
  <si>
    <t>Trgovina na malo namještajem, opremom za rasvjetu i ostalim proizvodima za kućanstvo u specijaliziranim prodavaonicama</t>
  </si>
  <si>
    <t>TINJAN</t>
  </si>
  <si>
    <t>4761</t>
  </si>
  <si>
    <t>Trgovina na malo knjigama u specijaliziranim prodavaonicama</t>
  </si>
  <si>
    <t>TISNO</t>
  </si>
  <si>
    <t>4762</t>
  </si>
  <si>
    <t>Trgovina na malo novinama, papirnatom robom i pisaćim priborom u specijaliziranim prodavaonicama</t>
  </si>
  <si>
    <t>PLITVIČKA JEZERA</t>
  </si>
  <si>
    <t>4763</t>
  </si>
  <si>
    <t>Trgovina na malo glazbenim i videozapisima u specijaliziranim prodavaonicama</t>
  </si>
  <si>
    <t>TOMPOJEVCI</t>
  </si>
  <si>
    <t>4764</t>
  </si>
  <si>
    <t>Trgovina na malo sportskom opremom u specijaliziranim prodavaonicama</t>
  </si>
  <si>
    <t>TOPUSKO</t>
  </si>
  <si>
    <t>4765</t>
  </si>
  <si>
    <t>Trgovina na malo igrama i igračkama u specijaliziranim prodavaonicama</t>
  </si>
  <si>
    <t>TORDINCI</t>
  </si>
  <si>
    <t>4771</t>
  </si>
  <si>
    <t>Trgovina na malo odjećom u specijaliziranim prodavaonicama</t>
  </si>
  <si>
    <t>TOVARNIK</t>
  </si>
  <si>
    <t>4772</t>
  </si>
  <si>
    <t xml:space="preserve">Trgovina na malo obućom i proizvodima od kože </t>
  </si>
  <si>
    <t>TRILJ</t>
  </si>
  <si>
    <t>4773</t>
  </si>
  <si>
    <t xml:space="preserve">Ljekarne </t>
  </si>
  <si>
    <t>TRNAVA</t>
  </si>
  <si>
    <t>4774</t>
  </si>
  <si>
    <t>Trgovina na malo medicinskim pripravcima i ortopedskim pomagalima u specijaliziranim prodavaonicama</t>
  </si>
  <si>
    <t>TRNOVEC BARTOLOVEČKI</t>
  </si>
  <si>
    <t>4775</t>
  </si>
  <si>
    <t>Trgovina na malo kozmetičkim i toaletnim proizvodima u specijaliziranim prodavaonicama</t>
  </si>
  <si>
    <t>TROGIR</t>
  </si>
  <si>
    <t>4776</t>
  </si>
  <si>
    <t>Trgovina na malo cvijećem, sadnicama, sjemenjem, gnojivom, kućnim ljubimcima i hranom za kućne ljubimce u specijaliziranim prodavaonicama</t>
  </si>
  <si>
    <t>TRPINJA</t>
  </si>
  <si>
    <t>4777</t>
  </si>
  <si>
    <t>Trgovina na malo satovima i nakitom u specijaliziranim prodavaonicama</t>
  </si>
  <si>
    <t>TUHELJ</t>
  </si>
  <si>
    <t>4778</t>
  </si>
  <si>
    <t>Ostala trgovina na malo novom robom u specijaliziranim prodavaonicama</t>
  </si>
  <si>
    <t>UDBINA</t>
  </si>
  <si>
    <t>4779</t>
  </si>
  <si>
    <t>Trgovina na malo rabljenom robom u specijaliziranim prodavaonicama</t>
  </si>
  <si>
    <t>UMAG</t>
  </si>
  <si>
    <t>4781</t>
  </si>
  <si>
    <t>Trgovina na malo hranom, pićima i duhanskim proizvodima na štandovima i tržnicama</t>
  </si>
  <si>
    <t>UNEŠIĆ</t>
  </si>
  <si>
    <t>4782</t>
  </si>
  <si>
    <t>Trgovina na malo tekstilom, odjećom i obućom na štandovima i tržnicama</t>
  </si>
  <si>
    <t>VALPOVO</t>
  </si>
  <si>
    <t>4789</t>
  </si>
  <si>
    <t>Trgovina na malo ostalom robom na štandovima i tržnicama</t>
  </si>
  <si>
    <t>VARAŽDIN</t>
  </si>
  <si>
    <t>4791</t>
  </si>
  <si>
    <t>Trgovina na malo preko pošte ili interneta</t>
  </si>
  <si>
    <t>VARAŽDINSKE TOPLICE</t>
  </si>
  <si>
    <t>4799</t>
  </si>
  <si>
    <t>Ostala trgovina na malo izvan prodavaonica, štandova i tržnica</t>
  </si>
  <si>
    <t>VELA LUKA</t>
  </si>
  <si>
    <t>4910</t>
  </si>
  <si>
    <t>Željeznički prijevoz putnika, međugradski</t>
  </si>
  <si>
    <t>VELIKA</t>
  </si>
  <si>
    <t>4920</t>
  </si>
  <si>
    <t>Željeznički prijevoz robe</t>
  </si>
  <si>
    <t>VELIKA KOPANICA</t>
  </si>
  <si>
    <t>4931</t>
  </si>
  <si>
    <t>Gradski i prigradski kopneni prijevoz putnika</t>
  </si>
  <si>
    <t>VELIKA LUDINA</t>
  </si>
  <si>
    <t>4932</t>
  </si>
  <si>
    <t>Taksi služba</t>
  </si>
  <si>
    <t>VELIKA PISANICA</t>
  </si>
  <si>
    <t>4939</t>
  </si>
  <si>
    <t>Ostali kopneni prijevoz putnika, d. n.</t>
  </si>
  <si>
    <t>VELIKI GRĐEVAC</t>
  </si>
  <si>
    <t>4941</t>
  </si>
  <si>
    <t>Cestovni prijevoz robe</t>
  </si>
  <si>
    <t>VELIKO TRGOVIŠĆE</t>
  </si>
  <si>
    <t>4942</t>
  </si>
  <si>
    <t>Usluge preseljenja</t>
  </si>
  <si>
    <t>VELIKO TROJSTVO</t>
  </si>
  <si>
    <t>4950</t>
  </si>
  <si>
    <t>Cjevovodni transport</t>
  </si>
  <si>
    <t>VIDOVEC</t>
  </si>
  <si>
    <t>5010</t>
  </si>
  <si>
    <t>Pomorski i obalni prijevoz putnika</t>
  </si>
  <si>
    <t>VILJEVO</t>
  </si>
  <si>
    <t>5020</t>
  </si>
  <si>
    <t>Pomorski i obalni prijevoz robe</t>
  </si>
  <si>
    <t>VINICA</t>
  </si>
  <si>
    <t>5030</t>
  </si>
  <si>
    <t>Prijevoz putnika unutrašnjim vodenim putovima</t>
  </si>
  <si>
    <t>VINKOVCI</t>
  </si>
  <si>
    <t>5040</t>
  </si>
  <si>
    <t>Prijevoz robe unutrašnjim vodenim putovima</t>
  </si>
  <si>
    <t>VINODOLSKA OPĆINA</t>
  </si>
  <si>
    <t>5110</t>
  </si>
  <si>
    <t>Zračni prijevoz putnika</t>
  </si>
  <si>
    <t>VIR</t>
  </si>
  <si>
    <t>5121</t>
  </si>
  <si>
    <t>Zračni prijevoz robe</t>
  </si>
  <si>
    <t>VIRJE</t>
  </si>
  <si>
    <t>5122</t>
  </si>
  <si>
    <t>Svemirski prijevoz</t>
  </si>
  <si>
    <t>VIROVITICA</t>
  </si>
  <si>
    <t>5210</t>
  </si>
  <si>
    <t>Skladištenje robe</t>
  </si>
  <si>
    <t>VIS</t>
  </si>
  <si>
    <t>5221</t>
  </si>
  <si>
    <t>Uslužne djelatnosti u vezi s kopnenim prijevozom</t>
  </si>
  <si>
    <t>VISOKO</t>
  </si>
  <si>
    <t>5222</t>
  </si>
  <si>
    <t>Uslužne djelatnosti u vezi s vodenim prijevozom</t>
  </si>
  <si>
    <t>VIŠKOVCI</t>
  </si>
  <si>
    <t>5223</t>
  </si>
  <si>
    <t>Uslužne djelatnosti u vezi sa zračnim prijevozom</t>
  </si>
  <si>
    <t>VIŠKOVO</t>
  </si>
  <si>
    <t>5224</t>
  </si>
  <si>
    <t>Prekrcaj tereta</t>
  </si>
  <si>
    <t>VIŠNJAN</t>
  </si>
  <si>
    <t>5229</t>
  </si>
  <si>
    <t>Ostale prateće djelatnosti u prijevozu</t>
  </si>
  <si>
    <t>VIŽINADA</t>
  </si>
  <si>
    <t>5310</t>
  </si>
  <si>
    <t>Djelatnosti pružanja univerzalnih poštanskih usluga</t>
  </si>
  <si>
    <t>VOĆIN</t>
  </si>
  <si>
    <t>5320</t>
  </si>
  <si>
    <t>Djelatnosti pružanja ostalih poštanskih i kurirskih usluga</t>
  </si>
  <si>
    <t>VODICE</t>
  </si>
  <si>
    <t>5510</t>
  </si>
  <si>
    <t>Hoteli i sličan smještaj</t>
  </si>
  <si>
    <t>VODNJAN</t>
  </si>
  <si>
    <t>5520</t>
  </si>
  <si>
    <t>Odmarališta i slični objekti za kraći odmor</t>
  </si>
  <si>
    <t>VOJNIĆ</t>
  </si>
  <si>
    <t>5530</t>
  </si>
  <si>
    <t>Kampovi i prostori za kampiranje</t>
  </si>
  <si>
    <t>VRATIŠINEC</t>
  </si>
  <si>
    <t>5590</t>
  </si>
  <si>
    <t>Ostali smještaj</t>
  </si>
  <si>
    <t>VRBANJA</t>
  </si>
  <si>
    <t>5610</t>
  </si>
  <si>
    <t>Djelatnosti restorana i ostalih objekata za pripremu i usluživanje hrane</t>
  </si>
  <si>
    <t>VRBJE</t>
  </si>
  <si>
    <t>5621</t>
  </si>
  <si>
    <t>Djelatnosti keteringa</t>
  </si>
  <si>
    <t>VRBNIK</t>
  </si>
  <si>
    <t>5629</t>
  </si>
  <si>
    <t>Ostale djelatnosti pripreme i usluživanja hrane</t>
  </si>
  <si>
    <t>VRBOVEC</t>
  </si>
  <si>
    <t>5630</t>
  </si>
  <si>
    <t>Djelatnosti pripreme i usluživanja pića</t>
  </si>
  <si>
    <t>VRBOVSKO</t>
  </si>
  <si>
    <t>5811</t>
  </si>
  <si>
    <t>Izdavanje knjiga</t>
  </si>
  <si>
    <t>GVOZD</t>
  </si>
  <si>
    <t>5812</t>
  </si>
  <si>
    <t>Izdavanje imenika i popisa korisničkih adresa</t>
  </si>
  <si>
    <t>VRGORAC</t>
  </si>
  <si>
    <t>5813</t>
  </si>
  <si>
    <t>Izdavanje novina</t>
  </si>
  <si>
    <t>VRHOVINE</t>
  </si>
  <si>
    <t>5814</t>
  </si>
  <si>
    <t>Izdavanje časopisa i periodičnih publikacija</t>
  </si>
  <si>
    <t>VRLIKA</t>
  </si>
  <si>
    <t>5819</t>
  </si>
  <si>
    <t>Ostala izdavačka djelatnost</t>
  </si>
  <si>
    <t>VRPOLJE</t>
  </si>
  <si>
    <t>5821</t>
  </si>
  <si>
    <t>Izdavanje računalnih igara</t>
  </si>
  <si>
    <t>VRSAR</t>
  </si>
  <si>
    <t>5829</t>
  </si>
  <si>
    <t>Izdavanje ostalog softvera</t>
  </si>
  <si>
    <t>VUKA</t>
  </si>
  <si>
    <t>5911</t>
  </si>
  <si>
    <t>Proizvodnja filmova, videofilmova i televizijskog programa</t>
  </si>
  <si>
    <t>VUKOVAR</t>
  </si>
  <si>
    <t>5912</t>
  </si>
  <si>
    <t>Djelatnosti koje slijede nakon proizvodnje filmova, videofilmova i televizijskog programa</t>
  </si>
  <si>
    <t>ZABOK</t>
  </si>
  <si>
    <t>5913</t>
  </si>
  <si>
    <t>Distribucija filmova, videofilmova i televizijskog programa</t>
  </si>
  <si>
    <t>ZADAR</t>
  </si>
  <si>
    <t>5914</t>
  </si>
  <si>
    <t>Djelatnosti prikazivanja filmova</t>
  </si>
  <si>
    <t>ZAGORSKA SELA</t>
  </si>
  <si>
    <t>5920</t>
  </si>
  <si>
    <t>Djelatnosti snimanja zvučnih zapisa i izdavanja glazbenih zapisa</t>
  </si>
  <si>
    <t>ZAGVOZD</t>
  </si>
  <si>
    <t>6010</t>
  </si>
  <si>
    <t>Emitiranje radijskog programa</t>
  </si>
  <si>
    <t>ZAŽABLJE</t>
  </si>
  <si>
    <t>6020</t>
  </si>
  <si>
    <t>Emitiranje televizijskog programa</t>
  </si>
  <si>
    <t>ZDENCI</t>
  </si>
  <si>
    <t>6110</t>
  </si>
  <si>
    <t>Djelatnosti žičane telekomunikacije</t>
  </si>
  <si>
    <t>ZEMUNIK DONJI</t>
  </si>
  <si>
    <t>6120</t>
  </si>
  <si>
    <t>Djelatnosti bežične telekomunikacije</t>
  </si>
  <si>
    <t>ZLATAR</t>
  </si>
  <si>
    <t>6130</t>
  </si>
  <si>
    <t>Djelatnosti satelitske telekomunikacije</t>
  </si>
  <si>
    <t>ZLATAR-BISTRICA</t>
  </si>
  <si>
    <t>6190</t>
  </si>
  <si>
    <t>Ostale telekomunikacijske djelatnosti</t>
  </si>
  <si>
    <t>ZMIJAVCI</t>
  </si>
  <si>
    <t>6201</t>
  </si>
  <si>
    <t>Računalno programiranje</t>
  </si>
  <si>
    <t>ŽAKANJE</t>
  </si>
  <si>
    <t>6202</t>
  </si>
  <si>
    <t>Savjetovanje u vezi s računalima</t>
  </si>
  <si>
    <t>ŽMINJ</t>
  </si>
  <si>
    <t>6203</t>
  </si>
  <si>
    <t>Upravljanje računalnom opremom i sustavom</t>
  </si>
  <si>
    <t>KRAŠIĆ</t>
  </si>
  <si>
    <t>6209</t>
  </si>
  <si>
    <t>Ostale uslužne djelatnosti u vezi s informacijskom tehnologijom i računalima</t>
  </si>
  <si>
    <t>ŽUPANJA</t>
  </si>
  <si>
    <t>6311</t>
  </si>
  <si>
    <t>Obrada podataka, usluge poslužitelja i djelatnosti povezane s njima</t>
  </si>
  <si>
    <t>OTOK (VINKOVCI)</t>
  </si>
  <si>
    <t>6312</t>
  </si>
  <si>
    <t>Internetski portali</t>
  </si>
  <si>
    <t>RAKOVEC</t>
  </si>
  <si>
    <t>6391</t>
  </si>
  <si>
    <t>Djelatnosti novinskih agencija</t>
  </si>
  <si>
    <t>6399</t>
  </si>
  <si>
    <t>Ostale informacijske uslužne djelatnosti, d. n.</t>
  </si>
  <si>
    <t>KOSTRENA</t>
  </si>
  <si>
    <t>6411</t>
  </si>
  <si>
    <t>Središnje bankarstvo</t>
  </si>
  <si>
    <t>MARIJA GORICA</t>
  </si>
  <si>
    <t>6419</t>
  </si>
  <si>
    <t>Ostalo novčarsko posredovanje</t>
  </si>
  <si>
    <t>ŽUMBERAK</t>
  </si>
  <si>
    <t>6420</t>
  </si>
  <si>
    <t>Djelatnosti holding-društava</t>
  </si>
  <si>
    <t>VELIKA GORICA</t>
  </si>
  <si>
    <t>6430</t>
  </si>
  <si>
    <t>Uzajamni fondovi (trustovi), ostali fondovi i slični financijski subjekti</t>
  </si>
  <si>
    <t>ORLE</t>
  </si>
  <si>
    <t>6491</t>
  </si>
  <si>
    <t>Financijski leasing</t>
  </si>
  <si>
    <t>ZAPREŠIĆ</t>
  </si>
  <si>
    <t>6492</t>
  </si>
  <si>
    <t>Ostalo kreditno posredovanje</t>
  </si>
  <si>
    <t>POKUPSKO</t>
  </si>
  <si>
    <t>6499</t>
  </si>
  <si>
    <t>Ostale financijske uslužne djelatnosti, osim osiguranja i mirovinskih fondova, d. n.</t>
  </si>
  <si>
    <t>KRAVARSKO</t>
  </si>
  <si>
    <t>6511</t>
  </si>
  <si>
    <t>Životno osiguranje</t>
  </si>
  <si>
    <t>BISTRA</t>
  </si>
  <si>
    <t>6512</t>
  </si>
  <si>
    <t>Ostalo osiguranje</t>
  </si>
  <si>
    <t>LUKA</t>
  </si>
  <si>
    <t>6520</t>
  </si>
  <si>
    <t>Reosiguranje</t>
  </si>
  <si>
    <t>DUBRAVICA</t>
  </si>
  <si>
    <t>6530</t>
  </si>
  <si>
    <t>Mirovinski fondovi</t>
  </si>
  <si>
    <t>BEDENICA</t>
  </si>
  <si>
    <t>6611</t>
  </si>
  <si>
    <t>Poslovanje financijskih tržišta</t>
  </si>
  <si>
    <t>STUPNIK</t>
  </si>
  <si>
    <t>6612</t>
  </si>
  <si>
    <t>Djelatnosti posredovanja u poslovanju vrijednosnim papirima i robnim ugovorima</t>
  </si>
  <si>
    <t>JESENJE</t>
  </si>
  <si>
    <t>6619</t>
  </si>
  <si>
    <t>Ostale pomoćne djelatnosti kod financijskih usluga, osim osiguranja i mirovinskih fondova</t>
  </si>
  <si>
    <t>KUMROVEC</t>
  </si>
  <si>
    <t>6621</t>
  </si>
  <si>
    <t>Procjena rizika i štete</t>
  </si>
  <si>
    <t>NOVI GOLUBOVEC</t>
  </si>
  <si>
    <t>6622</t>
  </si>
  <si>
    <t xml:space="preserve">Djelatnosti agenata i posrednika osiguranja </t>
  </si>
  <si>
    <t>MAJUR</t>
  </si>
  <si>
    <t>6629</t>
  </si>
  <si>
    <t>Ostale pomoćne djelatnosti u osiguranju i mirovinskim fondovima</t>
  </si>
  <si>
    <t>RIBNIK</t>
  </si>
  <si>
    <t>6630</t>
  </si>
  <si>
    <t>Djelatnosti upravljanja fondovima</t>
  </si>
  <si>
    <t>TOUNJ</t>
  </si>
  <si>
    <t>6810</t>
  </si>
  <si>
    <t>Kupnja i prodaja vlastitih nekretnina</t>
  </si>
  <si>
    <t>VELIKI BUKOVEC</t>
  </si>
  <si>
    <t>6820</t>
  </si>
  <si>
    <t>Iznajmljivanje i upravljanje vlastitim nekretninama ili nekretninama uzetim u zakup (leasing)</t>
  </si>
  <si>
    <t>KALINOVAC</t>
  </si>
  <si>
    <t>6831</t>
  </si>
  <si>
    <t>Agencije za poslovanje nekretninama</t>
  </si>
  <si>
    <t>KALNIK</t>
  </si>
  <si>
    <t>6832</t>
  </si>
  <si>
    <t>Upravljanje nekretninama uz naplatu ili na osnovi ugovora</t>
  </si>
  <si>
    <t>NOVO VIRJE</t>
  </si>
  <si>
    <t>6910</t>
  </si>
  <si>
    <t>Pravne djelatnosti</t>
  </si>
  <si>
    <t>SEVERIN</t>
  </si>
  <si>
    <t>6920</t>
  </si>
  <si>
    <t>Računovodstvene, knjigovodstvene i revizijske djelatnosti; porezno savjetovanje</t>
  </si>
  <si>
    <t>ŠANDROVAC</t>
  </si>
  <si>
    <t>7010</t>
  </si>
  <si>
    <t>Upravljačke djelatnosti</t>
  </si>
  <si>
    <t>VELIKA TRNOVITICA</t>
  </si>
  <si>
    <t>7021</t>
  </si>
  <si>
    <t>Odnosi s javnošću i djelatnosti priopćivanja</t>
  </si>
  <si>
    <t>ZRINSKI TOPOLOVAC</t>
  </si>
  <si>
    <t>7022</t>
  </si>
  <si>
    <t>Savjetovanje u vezi s poslovanjem i ostalim upravljanjem</t>
  </si>
  <si>
    <t>BUKOVLJE</t>
  </si>
  <si>
    <t>7111</t>
  </si>
  <si>
    <t>Arhitektonske djelatnosti</t>
  </si>
  <si>
    <t>DRAGALIĆ</t>
  </si>
  <si>
    <t>7112</t>
  </si>
  <si>
    <t>Inženjerstvo i s njim povezano tehničko savjetovanje</t>
  </si>
  <si>
    <t>GORNJA VRBA</t>
  </si>
  <si>
    <t>7120</t>
  </si>
  <si>
    <t>Tehničko ispitivanje i analiza</t>
  </si>
  <si>
    <t>SIKIREVCI</t>
  </si>
  <si>
    <t>7211</t>
  </si>
  <si>
    <t>Istraživanje i eksperimentalni razvoj u biotehnologiji</t>
  </si>
  <si>
    <t>GALOVAC</t>
  </si>
  <si>
    <t>7219</t>
  </si>
  <si>
    <t>Ostalo istraživanje i eksperimentalni razvoj u prirodnim, tehničkim i tehnološkim znanostima</t>
  </si>
  <si>
    <t>KUKLJICA</t>
  </si>
  <si>
    <t>7220</t>
  </si>
  <si>
    <t>Istraživanje i eksperimentalni razvoj u društvenim i humanističkim znanostima</t>
  </si>
  <si>
    <t>POVLJANA</t>
  </si>
  <si>
    <t>7311</t>
  </si>
  <si>
    <t>Agencije za promidžbu (reklamu i propagandu)</t>
  </si>
  <si>
    <t>PRIVLAKA</t>
  </si>
  <si>
    <t>7312</t>
  </si>
  <si>
    <t>Oglašavanje preko medija</t>
  </si>
  <si>
    <t>TKON</t>
  </si>
  <si>
    <t>7320</t>
  </si>
  <si>
    <t>Istraživanje tržišta i ispitivanje javnoga mnijenja</t>
  </si>
  <si>
    <t>DONJA MOTIČINA</t>
  </si>
  <si>
    <t>7410</t>
  </si>
  <si>
    <t>Specijalizirane dizajnerske djelatnosti</t>
  </si>
  <si>
    <t>MAGADENOVAC</t>
  </si>
  <si>
    <t>7420</t>
  </si>
  <si>
    <t>Fotografske djelatnosti</t>
  </si>
  <si>
    <t>VLADISLAVCI</t>
  </si>
  <si>
    <t>7430</t>
  </si>
  <si>
    <t>Prevoditeljske djelatnosti i usluge tumača</t>
  </si>
  <si>
    <t>PIROVAC</t>
  </si>
  <si>
    <t>7490</t>
  </si>
  <si>
    <t>Ostale stručne, znanstvene i tehničke djelatnosti, d. n.</t>
  </si>
  <si>
    <t>ROGOZNICA</t>
  </si>
  <si>
    <t>7500</t>
  </si>
  <si>
    <t>Veterinarske djelatnosti</t>
  </si>
  <si>
    <t>7711</t>
  </si>
  <si>
    <t>Iznajmljivanje i davanje u zakup (leasing) automobila i motornih vozila lake kategorije</t>
  </si>
  <si>
    <t>VOĐINCI</t>
  </si>
  <si>
    <t>7712</t>
  </si>
  <si>
    <t xml:space="preserve">Iznajmljivanje i davanje u zakup (leasing) kamiona </t>
  </si>
  <si>
    <t>DUGOPOLJE</t>
  </si>
  <si>
    <t>7721</t>
  </si>
  <si>
    <t>Iznajmljivanje i davanje u zakup (lea­sing) opreme za rekreaciju i sport</t>
  </si>
  <si>
    <t>LEĆEVICA</t>
  </si>
  <si>
    <t>7722</t>
  </si>
  <si>
    <t>Iznajmljivanje videokaseta i diskova</t>
  </si>
  <si>
    <t>LOKVIČIĆI</t>
  </si>
  <si>
    <t>7729</t>
  </si>
  <si>
    <t>Iznajmljivanje i davanje u zakup (leasing) ostalih predmeta za osobnu uporabu i kućanstvo</t>
  </si>
  <si>
    <t>OKRUG</t>
  </si>
  <si>
    <t>7731</t>
  </si>
  <si>
    <t>Iznajmljivanje i davanje u zakup (leasing) poljoprivrednih strojeva i opreme</t>
  </si>
  <si>
    <t>PRGOMET</t>
  </si>
  <si>
    <t>7732</t>
  </si>
  <si>
    <t>Iznajmljivanje i davanje u zakup (leasing) strojeva i opreme za građevinarstvo i inženjerstvo</t>
  </si>
  <si>
    <t>PRIMORSKI DOLAC</t>
  </si>
  <si>
    <t>7733</t>
  </si>
  <si>
    <t>Iznajmljivanje i davanje u zakup (leasing) uredskih strojeva i opreme (uključujući računala)</t>
  </si>
  <si>
    <t>RUNOVIĆI</t>
  </si>
  <si>
    <t>7734</t>
  </si>
  <si>
    <t>Iznajmljivanje i davanje u zakup (leasing) plovnih prijevoznih sredstava</t>
  </si>
  <si>
    <t>SUTIVAN</t>
  </si>
  <si>
    <t>7735</t>
  </si>
  <si>
    <t>Iznajmljivanje i davanje u zakup (leasing) zračnih prijevoznih sredstava</t>
  </si>
  <si>
    <t>TUČEPI</t>
  </si>
  <si>
    <t>7739</t>
  </si>
  <si>
    <t>Iznajmljivanje i davanje u zakup (leasing) ostalih strojeva, opreme i materijalnih dobara, d. n.</t>
  </si>
  <si>
    <t>ZADVARJE</t>
  </si>
  <si>
    <t>7740</t>
  </si>
  <si>
    <t>Davanje u zakup (leasing) prava na uporabu intelektualnog vlasništva i sličnih proizvoda, osim radova koji su zaštićeni autorskim pravima</t>
  </si>
  <si>
    <t>KAROJBA</t>
  </si>
  <si>
    <t>7810</t>
  </si>
  <si>
    <t>Djelatnosti agencija za zapošljavanje</t>
  </si>
  <si>
    <t>KAŠTELIR - LABINCI</t>
  </si>
  <si>
    <t>7820</t>
  </si>
  <si>
    <t>Djelatnosti agencija za privremeno zapošljavanje</t>
  </si>
  <si>
    <t>DUBROVAČKO PRIMORJE</t>
  </si>
  <si>
    <t>7830</t>
  </si>
  <si>
    <t>Ostalo ustupanje ljudskih resursa</t>
  </si>
  <si>
    <t>JANJINA</t>
  </si>
  <si>
    <t>7911</t>
  </si>
  <si>
    <t>Djelatnosti putničkih agencija</t>
  </si>
  <si>
    <t>LUMBARDA</t>
  </si>
  <si>
    <t>7912</t>
  </si>
  <si>
    <t>Djelatnosti organizatora putovanja (turoperatora)</t>
  </si>
  <si>
    <t>TRPANJ</t>
  </si>
  <si>
    <t>7990</t>
  </si>
  <si>
    <t>Ostale rezervacijske usluge i djelatnosti povezane s njima</t>
  </si>
  <si>
    <t>ŽUPA DUBROVAČKA</t>
  </si>
  <si>
    <t>8010</t>
  </si>
  <si>
    <t>Djelatnosti privatne zaštite</t>
  </si>
  <si>
    <t>DEKANOVEC</t>
  </si>
  <si>
    <t>8020</t>
  </si>
  <si>
    <t>Usluge zaštite uz pomoć sigurnosnih sustava</t>
  </si>
  <si>
    <t>GORNJI MIHALJEVEC</t>
  </si>
  <si>
    <t>8030</t>
  </si>
  <si>
    <t>Istražne djelatnosti</t>
  </si>
  <si>
    <t>OREHOVICA</t>
  </si>
  <si>
    <t>8110</t>
  </si>
  <si>
    <t>Upravljanje zgradama</t>
  </si>
  <si>
    <t>STRAHONINEC</t>
  </si>
  <si>
    <t>8121</t>
  </si>
  <si>
    <t>Osnovno čišćenje zgrada</t>
  </si>
  <si>
    <t>SVETA MARIJA</t>
  </si>
  <si>
    <t>8122</t>
  </si>
  <si>
    <t>Ostale djelatnosti čišćenja zgrada i objekata</t>
  </si>
  <si>
    <t>ŠENKOVEC</t>
  </si>
  <si>
    <t>8129</t>
  </si>
  <si>
    <t>Ostale djelatnosti čišćenja</t>
  </si>
  <si>
    <t>JAGODNJAK</t>
  </si>
  <si>
    <t>8130</t>
  </si>
  <si>
    <t>Uslužne djelatnosti uređenja i održavanja krajolika</t>
  </si>
  <si>
    <t>MARKUŠICA</t>
  </si>
  <si>
    <t>8211</t>
  </si>
  <si>
    <t>Kombinirane uredske administrativne uslužne djelatnosti</t>
  </si>
  <si>
    <t>NEGOSLAVCI</t>
  </si>
  <si>
    <t>8219</t>
  </si>
  <si>
    <t>Fotokopiranje, priprema dokumenata i ostale specijalizirane uredske pomoćne djelatnosti</t>
  </si>
  <si>
    <t>ŠODOLOVCI</t>
  </si>
  <si>
    <t>8220</t>
  </si>
  <si>
    <t>Djelatnosti pozivnih centara</t>
  </si>
  <si>
    <t>PODRAVSKE SESVETE</t>
  </si>
  <si>
    <t>8230</t>
  </si>
  <si>
    <t>Organizacija sastanaka i poslovnih sajmova</t>
  </si>
  <si>
    <t>MURTER</t>
  </si>
  <si>
    <t>8291</t>
  </si>
  <si>
    <t>Djelatnosti agencija za prikupljanje i naplatu računa te kreditnih ureda</t>
  </si>
  <si>
    <t>GORNJA REKA</t>
  </si>
  <si>
    <t>8292</t>
  </si>
  <si>
    <t>Djelatnosti pakiranja</t>
  </si>
  <si>
    <t>FAŽANA</t>
  </si>
  <si>
    <t>8299</t>
  </si>
  <si>
    <t>Ostale poslovne pomoćne uslužne djelatnosti, d. n.</t>
  </si>
  <si>
    <t>PRIBISLAVEC</t>
  </si>
  <si>
    <t>8411</t>
  </si>
  <si>
    <t>Opće djelatnosti javne uprave</t>
  </si>
  <si>
    <t>BILICE</t>
  </si>
  <si>
    <t>8412</t>
  </si>
  <si>
    <t>Reguliranje djelatnosti subjekata koji pružaju zdravstvenu zaštitu, usluge u obrazovanju i kulturi i druge društvene usluge, osim obveznoga socijalnog osiguranja</t>
  </si>
  <si>
    <t>KOLAN</t>
  </si>
  <si>
    <t>8413</t>
  </si>
  <si>
    <t>Reguliranje i poboljšavanje poslovanja u gospodarstvu</t>
  </si>
  <si>
    <t>KAMANJE</t>
  </si>
  <si>
    <t>8421</t>
  </si>
  <si>
    <t>Vanjski poslovi</t>
  </si>
  <si>
    <t>LOPAR</t>
  </si>
  <si>
    <t>8422</t>
  </si>
  <si>
    <t>Poslovi obrane</t>
  </si>
  <si>
    <t>VRSI</t>
  </si>
  <si>
    <t>8423</t>
  </si>
  <si>
    <t>Sudske i pravosudne djelatnosti</t>
  </si>
  <si>
    <t>TRIBUNJ</t>
  </si>
  <si>
    <t>8424</t>
  </si>
  <si>
    <t>Poslovi javnog reda i sigurnosti</t>
  </si>
  <si>
    <t>ŠTITAR</t>
  </si>
  <si>
    <t>8425</t>
  </si>
  <si>
    <t>Djelatnosti vatrogasne službe</t>
  </si>
  <si>
    <t>FUNTANA</t>
  </si>
  <si>
    <t>8430</t>
  </si>
  <si>
    <t>Djelatnosti obveznoga socijalnog osiguranja</t>
  </si>
  <si>
    <t>TAR-VABRIGA</t>
  </si>
  <si>
    <t>8510</t>
  </si>
  <si>
    <t>Predškolsko obrazovanje</t>
  </si>
  <si>
    <t>ZAGREB (ZAGREBAČKA ŽUPANIJA)</t>
  </si>
  <si>
    <t>8520</t>
  </si>
  <si>
    <t>Osnovno obrazovanje</t>
  </si>
  <si>
    <t>8531</t>
  </si>
  <si>
    <t>Opće srednje obrazovanje</t>
  </si>
  <si>
    <t>8532</t>
  </si>
  <si>
    <t>Tehničko i strukovno srednje obrazovanje</t>
  </si>
  <si>
    <t>8541</t>
  </si>
  <si>
    <t>Obrazovanje nakon srednjeg koje nije visoko</t>
  </si>
  <si>
    <t>8542</t>
  </si>
  <si>
    <t xml:space="preserve">Visoko obrazovanje </t>
  </si>
  <si>
    <t>8551</t>
  </si>
  <si>
    <t>Obrazovanje i poučavanje u području sporta i rekreacije</t>
  </si>
  <si>
    <t>8552</t>
  </si>
  <si>
    <t>Obrazovanje i poučavanje u području kulture</t>
  </si>
  <si>
    <t>8553</t>
  </si>
  <si>
    <t>Djelatnosti vozačkih škola</t>
  </si>
  <si>
    <t>8559</t>
  </si>
  <si>
    <t>Ostalo obrazovanje i poučavanje, d. n.</t>
  </si>
  <si>
    <t>8560</t>
  </si>
  <si>
    <t>Pomoćne uslužne djelatnosti u obrazovanju</t>
  </si>
  <si>
    <t>8610</t>
  </si>
  <si>
    <t>Djelatnosti bolnica</t>
  </si>
  <si>
    <t>8621</t>
  </si>
  <si>
    <t>Djelatnosti opće medicinske prakse</t>
  </si>
  <si>
    <t>8622</t>
  </si>
  <si>
    <t>Djelatnosti specijalističke medicinske prakse</t>
  </si>
  <si>
    <t>8623</t>
  </si>
  <si>
    <t>Djelatnosti stomatološke prakse</t>
  </si>
  <si>
    <t>8690</t>
  </si>
  <si>
    <t>Ostale djelatnosti zdravstvene zaštite</t>
  </si>
  <si>
    <t>8710</t>
  </si>
  <si>
    <t>Djelatnosti ustanova za njegu</t>
  </si>
  <si>
    <t>8720</t>
  </si>
  <si>
    <t xml:space="preserve">Djelatnosti socijalne skrbi sa smještajem za osobe s teškoćama u razvoju, duševno bolesne osobe i osobe ovisne o alkoholu, drogama ili drugim opojnim sredstvima </t>
  </si>
  <si>
    <t>8730</t>
  </si>
  <si>
    <t>Djelatnosti socijalne skrbi sa smještajem za starije osobe i osobe s invaliditetom</t>
  </si>
  <si>
    <t>8790</t>
  </si>
  <si>
    <t>Ostale djelatnosti socijalne skrbi sa smještajem</t>
  </si>
  <si>
    <t>8810</t>
  </si>
  <si>
    <t>Djelatnosti socijalne skrbi bez smještaja za starije osobe i osobe s invaliditetom</t>
  </si>
  <si>
    <t>8891</t>
  </si>
  <si>
    <t>Djelatnosti dnevne skrbi o djeci</t>
  </si>
  <si>
    <t>8899</t>
  </si>
  <si>
    <t>Ostale djelatnosti socijalne skrbi bez smještaja, d. n.</t>
  </si>
  <si>
    <t>9001</t>
  </si>
  <si>
    <t>Izvođačka umjetnost</t>
  </si>
  <si>
    <t>9002</t>
  </si>
  <si>
    <t>Pomoćne djelatnosti u izvođačkoj umjetnosti</t>
  </si>
  <si>
    <t>9003</t>
  </si>
  <si>
    <t>Umjetničko stvaralaštvo</t>
  </si>
  <si>
    <t>9004</t>
  </si>
  <si>
    <t>Rad umjetničkih objekata</t>
  </si>
  <si>
    <t>9101</t>
  </si>
  <si>
    <t>Djelatnosti knjižnica i arhiva</t>
  </si>
  <si>
    <t>9102</t>
  </si>
  <si>
    <t>Djelatnosti muzeja</t>
  </si>
  <si>
    <t>9103</t>
  </si>
  <si>
    <t>Rad povijesnih mjesta i građevina te sličnih zanimljivosti za posjetitelje</t>
  </si>
  <si>
    <t>9104</t>
  </si>
  <si>
    <t>Djelatnosti botaničkih i zooloških vrtova i prirodnih rezervata</t>
  </si>
  <si>
    <t>9200</t>
  </si>
  <si>
    <t>Djelatnosti kockanja i klađenja</t>
  </si>
  <si>
    <t>9311</t>
  </si>
  <si>
    <t>Rad sportskih objekata</t>
  </si>
  <si>
    <t>9312</t>
  </si>
  <si>
    <t>Djelatnosti sportskih klubova</t>
  </si>
  <si>
    <t>9313</t>
  </si>
  <si>
    <t>Fitnes centri</t>
  </si>
  <si>
    <t>9319</t>
  </si>
  <si>
    <t>Ostale sportske djelatnosti</t>
  </si>
  <si>
    <t>9321</t>
  </si>
  <si>
    <t>Djelatnosti zabavnih i tematskih parkova</t>
  </si>
  <si>
    <t>9329</t>
  </si>
  <si>
    <t>Ostale zabavne i rekreacijske djelatnosti</t>
  </si>
  <si>
    <t>9411</t>
  </si>
  <si>
    <t>Djelatnosti poslovnih organizacija i organizacija poslodavaca</t>
  </si>
  <si>
    <t>Djelatnosti strukovnih članskih organizacija</t>
  </si>
  <si>
    <t>9420</t>
  </si>
  <si>
    <t>Djelatnosti sindikata</t>
  </si>
  <si>
    <t>9491</t>
  </si>
  <si>
    <t>Djelatnosti vjerskih organizacija</t>
  </si>
  <si>
    <t>9492</t>
  </si>
  <si>
    <t>Djelatnosti političkih organizacija</t>
  </si>
  <si>
    <t>9499</t>
  </si>
  <si>
    <t>Djelatnosti ostalih članskih organizacija, d. n.</t>
  </si>
  <si>
    <t>9511</t>
  </si>
  <si>
    <t>Popravak računala i periferne opreme</t>
  </si>
  <si>
    <t>9512</t>
  </si>
  <si>
    <t>Popravak komunikacijske opreme</t>
  </si>
  <si>
    <t>9521</t>
  </si>
  <si>
    <t>Popravak elektroničkih uređaja za široku potrošnju</t>
  </si>
  <si>
    <t>9522</t>
  </si>
  <si>
    <t>Popravak aparata za kućanstvo te opreme za kuću i vrt</t>
  </si>
  <si>
    <t>9523</t>
  </si>
  <si>
    <t>Popravak obuće i proizvoda od kože</t>
  </si>
  <si>
    <t>9524</t>
  </si>
  <si>
    <t>Popravak namještaja i pokućstva</t>
  </si>
  <si>
    <t>9525</t>
  </si>
  <si>
    <t>Popravak satova i nakita</t>
  </si>
  <si>
    <t>9529</t>
  </si>
  <si>
    <t xml:space="preserve">Popravak ostalih predmeta za osobnu uporabu i kućanstvo </t>
  </si>
  <si>
    <t>9601</t>
  </si>
  <si>
    <t>Pranje i kemijsko čišćenje tekstila i krznenih proizvoda</t>
  </si>
  <si>
    <t>9602</t>
  </si>
  <si>
    <t>Frizerski saloni i saloni za uljepšavanje</t>
  </si>
  <si>
    <t>9603</t>
  </si>
  <si>
    <t>Pogrebne i srodne djelatnosti</t>
  </si>
  <si>
    <t>9604</t>
  </si>
  <si>
    <t>Djelatnosti za njegu i održavanje tijela</t>
  </si>
  <si>
    <t>9609</t>
  </si>
  <si>
    <t>Ostale osobne uslužne djelatnosti, d. n.</t>
  </si>
  <si>
    <t>9700</t>
  </si>
  <si>
    <t>Djelatnosti kućanstava koja zapošljavaju poslugu</t>
  </si>
  <si>
    <t>9810</t>
  </si>
  <si>
    <t>Djelatnosti privatnih kućanstava koja proizvode različitu robu za vlastite potrebe</t>
  </si>
  <si>
    <t>9820</t>
  </si>
  <si>
    <t>Djelatnosti privatnih kućanstava koja obavljaju različite usluge za vlastite potrebe</t>
  </si>
  <si>
    <t>9900</t>
  </si>
  <si>
    <t>Djelatnosti izvanteritorijalnih organizacija i tijela</t>
  </si>
  <si>
    <r>
      <rPr>
        <rFont val="Arial"/>
        <b/>
        <color rgb="FF0000FF"/>
        <sz val="10.0"/>
      </rPr>
      <t xml:space="preserve">Obrazac </t>
    </r>
    <r>
      <rPr>
        <rFont val="Arial"/>
        <b/>
        <color rgb="FF0000FF"/>
        <sz val="12.0"/>
      </rPr>
      <t xml:space="preserve">
PR-RAS-NPF</t>
    </r>
  </si>
  <si>
    <t>IZVJEŠTAJ O PRIHODIMA I RASHODIMA</t>
  </si>
  <si>
    <t>- ne popunjava se za odabrano razdoblje -</t>
  </si>
  <si>
    <t>Potrebno je odabrati razdoblje i označiti postoji li obveza vođenja dvojnog ili jednostavnog knjigovodstva</t>
  </si>
  <si>
    <t>Račun iz rač. plana</t>
  </si>
  <si>
    <t>OPIS</t>
  </si>
  <si>
    <t>Ostvareno prethodne godine</t>
  </si>
  <si>
    <t>Indeks
(5/4)</t>
  </si>
  <si>
    <t>PRIHODI</t>
  </si>
  <si>
    <t xml:space="preserve">PRIHODI (AOP 002+005+008+011+024+040+049) </t>
  </si>
  <si>
    <t>Prihodi od prodaje roba i pružanja usluga (AOP 003+004)</t>
  </si>
  <si>
    <t xml:space="preserve">Prihodi od prodaje roba </t>
  </si>
  <si>
    <t>Prihodi od pružanja usluga</t>
  </si>
  <si>
    <t>Prihodi od članarina i članskih doprinosa (AOP 006+007)</t>
  </si>
  <si>
    <t>Članarine</t>
  </si>
  <si>
    <t>Članski doprinosi</t>
  </si>
  <si>
    <t>Prihodi po posebnim propisima (AOP 009+010)</t>
  </si>
  <si>
    <t>Prihodi po posebnim propisima iz proračuna</t>
  </si>
  <si>
    <t>Prihodi po posebnim propisima iz ostalih izvora</t>
  </si>
  <si>
    <t>Prihodi od imovine (AOP 012+021)</t>
  </si>
  <si>
    <t xml:space="preserve">Prihodi od financijske imovine (AOP 013 do 020) </t>
  </si>
  <si>
    <t>Prihodi od kamata za dane zajmove</t>
  </si>
  <si>
    <t>Prihodi od kamata po vrijednosnim papirima</t>
  </si>
  <si>
    <t>Kamate na oročena sredstva i depozite po viđenju</t>
  </si>
  <si>
    <t xml:space="preserve">Prihodi od zateznih kamata </t>
  </si>
  <si>
    <t>Prihodi od pozitivnih tečajnih razlika</t>
  </si>
  <si>
    <t>Prihodi od dividendi</t>
  </si>
  <si>
    <t>Prihodi od dobiti trgovačkih društava, banaka i ostalih financijskih institucija po posebnim propisima</t>
  </si>
  <si>
    <t>Ostali prihodi od financijske imovine</t>
  </si>
  <si>
    <t>Prihodi od nefinancijske imovine (AOP 022+023)</t>
  </si>
  <si>
    <t>Prihodi od zakupa i iznajmljivanja imovine</t>
  </si>
  <si>
    <t>Ostali prihodi od nefinancijske imovine</t>
  </si>
  <si>
    <t>Prihodi od donacija (AOP 025+030+033+036+037)</t>
  </si>
  <si>
    <t>Prihodi od donacija iz proračuna (AOP 026 do 029)</t>
  </si>
  <si>
    <t xml:space="preserve">Prihodi od donacija iz državnog proračuna </t>
  </si>
  <si>
    <t xml:space="preserve">Prihodi od donacija iz proračuna jedinica lokalne i područne (regionalne) samouprave </t>
  </si>
  <si>
    <t>Prihodi od donacija iz državnog proračuna za EU projekte</t>
  </si>
  <si>
    <t>Prihodi od donacija iz proračuna jedinica lokalne i područne (regionalne) samouprave za EU projekte</t>
  </si>
  <si>
    <t>Prihodi od inozemnih vlada i međunarodnih organizacija (AOP 031+032)</t>
  </si>
  <si>
    <t xml:space="preserve">Prihodi od inozemnih vlada i međunarodnih organizacija </t>
  </si>
  <si>
    <t>Prihodi od institucija i tijela EU</t>
  </si>
  <si>
    <t>Prihodi od trgovačkih društava i ostalih pravnih osoba (AOP 034+035)</t>
  </si>
  <si>
    <t xml:space="preserve">Prihodi od trgovačkih društava i ostalih pravnih osoba </t>
  </si>
  <si>
    <t>Prihodi od trgovačkih društava i ostalih pravnih osoba za EU projekte</t>
  </si>
  <si>
    <t xml:space="preserve">Prihodi od građana i kućanstava </t>
  </si>
  <si>
    <t>Ostali prihodi od donacija (AOP 038+039)</t>
  </si>
  <si>
    <t xml:space="preserve">Ostali prihodi od donacija </t>
  </si>
  <si>
    <t>Ostali prihodi od donacija za EU projekte</t>
  </si>
  <si>
    <t>Ostali prihodi (AOP 041+044+045)</t>
  </si>
  <si>
    <t>Prihodi od naknade štete i refundacija (AOP 042+043)</t>
  </si>
  <si>
    <t>Prihodi od naknade šteta</t>
  </si>
  <si>
    <t>Prihod od refundacija</t>
  </si>
  <si>
    <t xml:space="preserve">Prihodi od prodaje dugotrajne imovine </t>
  </si>
  <si>
    <t xml:space="preserve">Ostali nespomenuti prihodi (AOP 046 do 048) </t>
  </si>
  <si>
    <t>Otpis obveza</t>
  </si>
  <si>
    <t>Naplaćena otpisana potraživanja</t>
  </si>
  <si>
    <t>Ostali nespomenuti prihodi</t>
  </si>
  <si>
    <t>Prihodi od povezanih neprofitnih organizacija (AOP 050 do 053)</t>
  </si>
  <si>
    <t>Tekući prihodi od povezanih neprofitnih organizacija</t>
  </si>
  <si>
    <t>Kapitalni prihodi od povezanih neprofitnih organizacija</t>
  </si>
  <si>
    <t>Tekući prihodi od povezanih neprofitnih organizacija za EU projekte</t>
  </si>
  <si>
    <t>Kapitalni prihodi od povezanih neprofitnih organizacija za EU projekte</t>
  </si>
  <si>
    <t>RASHODI</t>
  </si>
  <si>
    <t>4</t>
  </si>
  <si>
    <t>RASHODI (AOP 055+067+108+109+120+128+139)</t>
  </si>
  <si>
    <t>41</t>
  </si>
  <si>
    <t>Rashodi za radnike (AOP 056+061+062)</t>
  </si>
  <si>
    <t xml:space="preserve">Plaće (AOP 057 do 060) </t>
  </si>
  <si>
    <t>Plaće za redovan rad</t>
  </si>
  <si>
    <t>Plaće u naravi</t>
  </si>
  <si>
    <t>Plaće za prekovremeni rad</t>
  </si>
  <si>
    <t>Plaće za posebne uvjete rada</t>
  </si>
  <si>
    <t xml:space="preserve">Ostali rashodi za radnike </t>
  </si>
  <si>
    <t>Doprinosi na plaće (AOP 063 do 066)</t>
  </si>
  <si>
    <t>Doprinosi za zdravstveno osiguranje</t>
  </si>
  <si>
    <t>Doprinosi za zapošljavanje</t>
  </si>
  <si>
    <t>Doprinosi za mirovinsko osiguranje koje plaća poslodavac</t>
  </si>
  <si>
    <t>Posebni doprinos za poticanje zapošljavanja osoba s invaliditetom</t>
  </si>
  <si>
    <t>Materijalni rashodi (AOP 068+072+077+082+087+097+102)</t>
  </si>
  <si>
    <t>Naknade troškova radnicima (AOP 069 do 071)</t>
  </si>
  <si>
    <t>Službena putovanja</t>
  </si>
  <si>
    <t>Naknade za prijevoz, za rad na terenu i odvojeni život</t>
  </si>
  <si>
    <t>Stručno usavršavanje radnika</t>
  </si>
  <si>
    <t>Naknade članovima u predstavničkim i izvršnim tijelima, povjerenstvima i slično (AOP 073 do 076)</t>
  </si>
  <si>
    <t xml:space="preserve">Naknade za obavljanje aktivnosti </t>
  </si>
  <si>
    <t>Naknade troškova službenih putovanja</t>
  </si>
  <si>
    <t>Naknade ostalih troškova</t>
  </si>
  <si>
    <t xml:space="preserve">Ostale naknade </t>
  </si>
  <si>
    <t>Naknade volonterima (AOP 078 do 081)</t>
  </si>
  <si>
    <t>Naknade za obavljanje djelatnosti</t>
  </si>
  <si>
    <t>Naknade ostalim osobama izvan radnog odnosa (AOP 083 do 086)</t>
  </si>
  <si>
    <t>Ostale naknade</t>
  </si>
  <si>
    <t>Rashodi za usluge (AOP 088 do 096)</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</si>
  <si>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</si>
  <si>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</si>
  <si>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</si>
  <si>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</si>
  <si>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</si>
  <si>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</si>
  <si>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</si>
  <si>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</si>
  <si>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</si>
  <si>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 xml:space="preserve">Rashodi za materijal i energiju (AOP 098 do 101) </t>
  </si>
  <si>
    <t>Uredski materijal i ostali materijalni rashodi</t>
  </si>
  <si>
    <t>Materijal i sirovine</t>
  </si>
  <si>
    <t>Energija</t>
  </si>
  <si>
    <t>Sitan inventar i auto gume</t>
  </si>
  <si>
    <t>Ostali nespomenuti materijalni rashodi (AOP 103 do 107)</t>
  </si>
  <si>
    <t>Premije osiguranja</t>
  </si>
  <si>
    <t>Reprezentacija</t>
  </si>
  <si>
    <t>Kotizacije</t>
  </si>
  <si>
    <t xml:space="preserve">Ostali nespomenuti materijalni rashodi </t>
  </si>
  <si>
    <t xml:space="preserve">Rashodi amortizacije </t>
  </si>
  <si>
    <t xml:space="preserve">Financijski rashodi (AOP 110+111+115) </t>
  </si>
  <si>
    <t xml:space="preserve">Kamate za izdane vrijednosne papire </t>
  </si>
  <si>
    <t>Kamate za primljene kredite i zajmove (AOP 112 do 114)</t>
  </si>
  <si>
    <t>Kamate za primljene kredite banaka i ostalih kreditora</t>
  </si>
  <si>
    <t>Kamate za primljene robne i ostale zajmove</t>
  </si>
  <si>
    <t>Kamate za odobrene, a nerealizirane kredite i zajmove</t>
  </si>
  <si>
    <t>Ostali financijski rashodi (AOP 116 do 119)</t>
  </si>
  <si>
    <t>Bankarske usluge i usluge platnog prometa</t>
  </si>
  <si>
    <t xml:space="preserve">Negativne tečajne razlike i valutna klauzula </t>
  </si>
  <si>
    <t xml:space="preserve">Zatezne kamate </t>
  </si>
  <si>
    <t>Ostali nespomenuti financijski rashodi</t>
  </si>
  <si>
    <t>Donacije (AOP 121+125)</t>
  </si>
  <si>
    <t>Tekuće donacije (AOP 122 do124)</t>
  </si>
  <si>
    <t>Tekuće donacije</t>
  </si>
  <si>
    <t>Stipendije</t>
  </si>
  <si>
    <t xml:space="preserve">Tekuće donacije iz EU sredstava </t>
  </si>
  <si>
    <t>Kapitalne donacije (AOP 126+127)</t>
  </si>
  <si>
    <t xml:space="preserve">Kapitalne donacije </t>
  </si>
  <si>
    <t>Kapitalne donacije iz EU sredstava</t>
  </si>
  <si>
    <t>Ostali rashodi (AOP 129+134)</t>
  </si>
  <si>
    <t>Kazne, penali i naknade štete (AOP 130 do 133)</t>
  </si>
  <si>
    <t>Naknade šteta pravnim i fizičkim osobama</t>
  </si>
  <si>
    <t>Penali, ležarine i drugo</t>
  </si>
  <si>
    <t>Naknade šteta radnicima</t>
  </si>
  <si>
    <t>Ugovorene kazne i ostale naknade šteta</t>
  </si>
  <si>
    <t>Ostali nespomenuti rashodi (AOP 135 do 138)</t>
  </si>
  <si>
    <t>Neotpisana vrijednost i drugi rashodi otuđene i rashodovane dugotrajne imovine</t>
  </si>
  <si>
    <t>Otpisana potraživanja</t>
  </si>
  <si>
    <t>Rashodi za ostala porezna davanja</t>
  </si>
  <si>
    <t xml:space="preserve">Ostali nespomenuti rashodi </t>
  </si>
  <si>
    <t>Rashodi vezani uz financiranje povezanih neprofitnih organizacija (AOP 140 do 143)</t>
  </si>
  <si>
    <t>Tekući rashodi vezani uz financiranje povezanih neprofitnih organizacija</t>
  </si>
  <si>
    <t>Kapitalni rashodi vezani uz financiranje povezanih neprofitnih organizacija</t>
  </si>
  <si>
    <t>Tekući rashodi vezani uz financiranje povezanih neprofitnih organizacija za EU projekte</t>
  </si>
  <si>
    <t>Kapitalni rashodi vezani uz financiranje povezanih neprofitnih organizacija za EU projekte</t>
  </si>
  <si>
    <t>Stanje zaliha proizvodnje i gotovih proizvoda na početku razdoblja</t>
  </si>
  <si>
    <t xml:space="preserve">Stanje zaliha proizvodnje i gotovih proizvoda na kraju razdoblja </t>
  </si>
  <si>
    <t>Povećanje zaliha proizvodnje i gotovih proizvoda (AOP 145-144)</t>
  </si>
  <si>
    <t xml:space="preserve">Smanjenje zaliha proizvodnje i gotovih proizvoda (AOP 144-145) </t>
  </si>
  <si>
    <t>UKUPNI RASHODI (AOP 054-146 ili 054+147)</t>
  </si>
  <si>
    <t xml:space="preserve">VIŠAK PRIHODA (AOP 001-148) </t>
  </si>
  <si>
    <t>MANJAK PRIHODA (AOP 148-001)</t>
  </si>
  <si>
    <t>Višak prihoda – preneseni</t>
  </si>
  <si>
    <t>Manjak prihoda – preneseni</t>
  </si>
  <si>
    <t>Obveze poreza na dobit po obračunu</t>
  </si>
  <si>
    <t>Višak prihoda raspoloživ u sljedećem razdoblju (AOP 149+151-150-152-153)</t>
  </si>
  <si>
    <t>Manjak prihoda za pokriće u sljedećem razdoblju (AOP 150+152-149-151+153)</t>
  </si>
  <si>
    <t>DODATNI PODACI</t>
  </si>
  <si>
    <t>Stanje novčanih sredstava na početku godine</t>
  </si>
  <si>
    <t>11-dugovno</t>
  </si>
  <si>
    <t>Ukupni priljevi na novčane račune i blagajne</t>
  </si>
  <si>
    <t>11-potražno</t>
  </si>
  <si>
    <t>Ukupni odljevi s novčanih računa i blagajni</t>
  </si>
  <si>
    <t>Stanje novčanih sredstava na kraju razdoblja (AOP 156+157-158)</t>
  </si>
  <si>
    <t>Prosječan broj radnika na osnovi stanja krajem izvještajnog razdoblja (cijeli broj)</t>
  </si>
  <si>
    <t>Prosječan broj radnika na osnovi sati rada (cijeli broj)</t>
  </si>
  <si>
    <t>Broj volontera</t>
  </si>
  <si>
    <t>Broj sati volontiranja</t>
  </si>
  <si>
    <t>VRIJEDNOST OSTVARENIH INVESTICIJA U NOVU DUGOTRAJNU IMOVINU</t>
  </si>
  <si>
    <t>Ostvarena vrijednost</t>
  </si>
  <si>
    <t>u istom razdoblju prethodne godine</t>
  </si>
  <si>
    <t>u izvještajnom razdoblju</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</si>
  <si>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</si>
  <si>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</si>
  <si>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</si>
  <si>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</si>
  <si>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</si>
  <si>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</si>
  <si>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</si>
  <si>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</si>
  <si>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</si>
  <si>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</si>
  <si>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</si>
  <si>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imovina u pripremi</t>
  </si>
  <si>
    <t>Opis stavke</t>
  </si>
  <si>
    <t>Stanje na kraju izvještajnog razdoblja</t>
  </si>
  <si>
    <t>Stanje zaliha</t>
  </si>
  <si>
    <t>Kontrolni zbroj (AOP 160 do 170)</t>
  </si>
  <si>
    <t xml:space="preserve">Telefon: </t>
  </si>
  <si>
    <t>Vrsta posla: 708</t>
  </si>
  <si>
    <r>
      <rPr>
        <rFont val="Arial"/>
        <b/>
        <color rgb="FF0000FF"/>
        <sz val="10.0"/>
      </rPr>
      <t xml:space="preserve">Obrazac </t>
    </r>
    <r>
      <rPr>
        <rFont val="Arial"/>
        <b/>
        <color rgb="FF0000FF"/>
        <sz val="12.0"/>
      </rPr>
      <t xml:space="preserve">
BIL-NPF</t>
    </r>
  </si>
  <si>
    <t>BILANCA</t>
  </si>
  <si>
    <t>Index
(5/4)</t>
  </si>
  <si>
    <t>IMOVINA</t>
  </si>
  <si>
    <t>IMOVINA (AOP 002+074)</t>
  </si>
  <si>
    <t>Nefinancijska imovina (AOP 003+018+047+051+055+064)</t>
  </si>
  <si>
    <t>01</t>
  </si>
  <si>
    <t>Neproizvedena dugotrajna imovina (AOP 004+008-017)</t>
  </si>
  <si>
    <t>011</t>
  </si>
  <si>
    <t>Materijalna imovina – prirodna bogatstva (AOP 005 do 007)</t>
  </si>
  <si>
    <t>Zemljište</t>
  </si>
  <si>
    <t>Rudna bogatstva</t>
  </si>
  <si>
    <t>Ostala prirodna materijalna imovina</t>
  </si>
  <si>
    <t>012</t>
  </si>
  <si>
    <t>Nematerijalna imovina (AOP 009 do 016)</t>
  </si>
  <si>
    <t>Patenti</t>
  </si>
  <si>
    <t>Koncesije</t>
  </si>
  <si>
    <t>Licence</t>
  </si>
  <si>
    <t>Ostala prava</t>
  </si>
  <si>
    <t>Goodwill</t>
  </si>
  <si>
    <t>Osnivački izdaci</t>
  </si>
  <si>
    <t>Izdaci za razvoj</t>
  </si>
  <si>
    <t>Ostala nematerijalna imovina</t>
  </si>
  <si>
    <t>019</t>
  </si>
  <si>
    <t>Ispravak vrijednosti neproizvedene dugotrajne imovine</t>
  </si>
  <si>
    <t>02</t>
  </si>
  <si>
    <t>Proizvedena dugotrajna imovina (AOP 019+023+031+034+039+042-046)</t>
  </si>
  <si>
    <t>021</t>
  </si>
  <si>
    <t>Građevinski objekti (AOP 020 do 022)</t>
  </si>
  <si>
    <t>0211</t>
  </si>
  <si>
    <t>Stambeni objekti</t>
  </si>
  <si>
    <t>0212</t>
  </si>
  <si>
    <t>Poslovni objekti</t>
  </si>
  <si>
    <t>0213</t>
  </si>
  <si>
    <t>Ostali građevinski objekti</t>
  </si>
  <si>
    <t>022</t>
  </si>
  <si>
    <t>Postrojenja i oprema (AOP 024 do 030)</t>
  </si>
  <si>
    <t>0221</t>
  </si>
  <si>
    <t>Uredska oprema i namještaj</t>
  </si>
  <si>
    <t>0222</t>
  </si>
  <si>
    <t>Komunikacijska oprema</t>
  </si>
  <si>
    <t>0223</t>
  </si>
  <si>
    <t>Oprema za održavanje i zaštitu</t>
  </si>
  <si>
    <t>0224</t>
  </si>
  <si>
    <t>Medicinska i laboratorijska oprema</t>
  </si>
  <si>
    <t>0225</t>
  </si>
  <si>
    <t>Instrumenti, uređaji i strojevi</t>
  </si>
  <si>
    <t>0226</t>
  </si>
  <si>
    <t>Sportska i glazbena oprema</t>
  </si>
  <si>
    <t>0227</t>
  </si>
  <si>
    <t>Uređaji, strojevi i oprema za ostale namjene</t>
  </si>
  <si>
    <t>023</t>
  </si>
  <si>
    <t>Prijevozna sredstva (AOP 032+033)</t>
  </si>
  <si>
    <t>0231</t>
  </si>
  <si>
    <t>Prijevozna sredstva u cestovnom prometu</t>
  </si>
  <si>
    <t>0232</t>
  </si>
  <si>
    <t>Ostala prijevozna sredstva</t>
  </si>
  <si>
    <t>024</t>
  </si>
  <si>
    <t>Knjige, umjetnička djela i ostale izložbene vrijednosti (AOP 035 do 038)</t>
  </si>
  <si>
    <t>0241</t>
  </si>
  <si>
    <t>Knjige u knjižnicama</t>
  </si>
  <si>
    <t>0242</t>
  </si>
  <si>
    <t>Umjetnička djela (izložena u galerijama, muzejima i slično)</t>
  </si>
  <si>
    <t>0243</t>
  </si>
  <si>
    <t>Muzejski izlošci i predmeti prirodnih rijetkosti</t>
  </si>
  <si>
    <t>0244</t>
  </si>
  <si>
    <t>Ostale nespomenute izložbene vrijednosti</t>
  </si>
  <si>
    <t>025</t>
  </si>
  <si>
    <t>Višegodišnji nasadi i osnovno stado (AOP 040+041)</t>
  </si>
  <si>
    <t>0251</t>
  </si>
  <si>
    <t>Višegodišnji nasadi</t>
  </si>
  <si>
    <t>0252</t>
  </si>
  <si>
    <t>Osnovno stado</t>
  </si>
  <si>
    <t>026</t>
  </si>
  <si>
    <t>Nematerijalna proizvedena imovina (AOP 043 do 045)</t>
  </si>
  <si>
    <t>0261</t>
  </si>
  <si>
    <t>Ulaganja u računalne programe</t>
  </si>
  <si>
    <t>0262</t>
  </si>
  <si>
    <t>Umjetnička, literarna i znanstvena djela</t>
  </si>
  <si>
    <t>0263</t>
  </si>
  <si>
    <t>Ostala nematerijalna proizvedena imovina</t>
  </si>
  <si>
    <t>029</t>
  </si>
  <si>
    <t>Ispravak vrijednosti proizvedene dugotrajne imovine</t>
  </si>
  <si>
    <t>03</t>
  </si>
  <si>
    <t>Plemeniti metali i ostale pohranjene vrijednosti (AOP 048)</t>
  </si>
  <si>
    <t>031</t>
  </si>
  <si>
    <t>Plemeniti metali i ostale pohranjene vrijednosti (AOP 049+050)</t>
  </si>
  <si>
    <t>Plemeniti metali i drago kamenje</t>
  </si>
  <si>
    <t>Pohranjene knjige, umjetnička djela i slične vrijednosti</t>
  </si>
  <si>
    <t>04</t>
  </si>
  <si>
    <t>Sitni inventar (AOP 052+053-054)</t>
  </si>
  <si>
    <t>041</t>
  </si>
  <si>
    <t>Zalihe sitnog inventara</t>
  </si>
  <si>
    <t>042</t>
  </si>
  <si>
    <t>Sitni inventar u uporabi</t>
  </si>
  <si>
    <t>049</t>
  </si>
  <si>
    <t>Ispravak vrijednosti sitnog inventara</t>
  </si>
  <si>
    <t>05</t>
  </si>
  <si>
    <t>Nefinancijska imovina u pripremi (AOP 056 do 059+062+063)</t>
  </si>
  <si>
    <t>Višegodišnji nasadi i osnovno stado u pripremi (AOP 060+061)</t>
  </si>
  <si>
    <t>0541</t>
  </si>
  <si>
    <t>Višegodišnji nasadi u pripremi</t>
  </si>
  <si>
    <t>0542</t>
  </si>
  <si>
    <t>Osnovno stado u pripremi</t>
  </si>
  <si>
    <t>06</t>
  </si>
  <si>
    <t>Proizvedena kratkotrajna imovina (AOP 065+070+073)</t>
  </si>
  <si>
    <t>061</t>
  </si>
  <si>
    <t>Zalihe za obavljanje djelatnosti (AOP 066 do 069)</t>
  </si>
  <si>
    <t>0611</t>
  </si>
  <si>
    <t>Zalihe za preraspodjelu drugima</t>
  </si>
  <si>
    <t>0612</t>
  </si>
  <si>
    <t>Zalihe materijala za redovne potrebe</t>
  </si>
  <si>
    <t>0613</t>
  </si>
  <si>
    <t>Zalihe rezervnih dijelova</t>
  </si>
  <si>
    <t>0614</t>
  </si>
  <si>
    <t>Zalihe materijala za posebne potrebe</t>
  </si>
  <si>
    <t>062</t>
  </si>
  <si>
    <t>Proizvodnja i proizvodi (AOP 071+072)</t>
  </si>
  <si>
    <t>0621</t>
  </si>
  <si>
    <t>Proizvodnja u tijeku</t>
  </si>
  <si>
    <t>0622</t>
  </si>
  <si>
    <t>Gotovi proizvodi</t>
  </si>
  <si>
    <t>063</t>
  </si>
  <si>
    <t>Roba za daljnju prodaju</t>
  </si>
  <si>
    <t>Financijska imovina (AOP 075+083+100+105+125+133+142)</t>
  </si>
  <si>
    <t>Novac u banci i blagajni (AOP 076+080+081+082)</t>
  </si>
  <si>
    <t>Novac u banci (AOP 077 do 079)</t>
  </si>
  <si>
    <t>Novac na računu kod tuzemnih poslovnih banaka</t>
  </si>
  <si>
    <t>Novac na računu kod inozemnih poslovnih banaka</t>
  </si>
  <si>
    <t>Prijelazni račun</t>
  </si>
  <si>
    <t xml:space="preserve">Izdvojena novčana sredstva </t>
  </si>
  <si>
    <t xml:space="preserve">Novac u blagajni </t>
  </si>
  <si>
    <t>Vrijednosnice u blagajni</t>
  </si>
  <si>
    <t>Depoziti, jamčevni polozi i potraživanja od radnika te za više plaćene poreze i ostalo 
(AOP 084+087+088+089+095)</t>
  </si>
  <si>
    <t>Depoziti u bankama i ostalim financijskim institucijama (AOP 085+086)</t>
  </si>
  <si>
    <t>Depoziti u tuzemnim bankama i ostalim financijskim institucijama</t>
  </si>
  <si>
    <t>Depoziti u inozemnim bankama i ostalim financijskim institucijama</t>
  </si>
  <si>
    <t>Jamčevni polozi</t>
  </si>
  <si>
    <t>Potraživanja od radnika</t>
  </si>
  <si>
    <t>Potraživanja za više plaćene poreze i doprinose (AOP 090 do 094)</t>
  </si>
  <si>
    <t>Potraživanje za više plaćene poreze</t>
  </si>
  <si>
    <t>Potraživanja za porez na dodanu vrijednost kod obveznika</t>
  </si>
  <si>
    <t>Potraživanja za više plaćene carine i carinske pristojbe</t>
  </si>
  <si>
    <t>Potraživanja za više plaćene ostale poreze</t>
  </si>
  <si>
    <t>Potraživanja za više plaćene doprinose</t>
  </si>
  <si>
    <t xml:space="preserve">Ostala potraživanja (AOP 096 do 099) </t>
  </si>
  <si>
    <t>Potraživanja za naknade koje se refundiraju</t>
  </si>
  <si>
    <t>Potraživanja za naknade štete</t>
  </si>
  <si>
    <t>Potraživanja za predujmove</t>
  </si>
  <si>
    <t>Ostala nespomenuta potraživanja</t>
  </si>
  <si>
    <t>Zajmovi (AOP 101+102+103-104)</t>
  </si>
  <si>
    <t>Zajmovi građanima i kućanstvima</t>
  </si>
  <si>
    <t>Zajmovi pravnim osobama koji obavljaju poduzetničku djelatnost</t>
  </si>
  <si>
    <t>Zajmovi ostalim subjektima</t>
  </si>
  <si>
    <t>Ispravak vrijednosti danih zajmova</t>
  </si>
  <si>
    <t>Vrijednosni papiri (AOP 106+109+112+115+118+121-124)</t>
  </si>
  <si>
    <t>Čekovi (AOP 107+108)</t>
  </si>
  <si>
    <t>Čekovi-tuzemni</t>
  </si>
  <si>
    <t>Čekovi-inozemni</t>
  </si>
  <si>
    <t>Komercijalni i blagajnički zapisi (AOP 110+111)</t>
  </si>
  <si>
    <t>Komercijalni i blagajnički zapisi – tuzemni</t>
  </si>
  <si>
    <t>Komercijalni i blagajnički zapisi – inozemni</t>
  </si>
  <si>
    <t>Mjenice (AOP 113+114)</t>
  </si>
  <si>
    <t>Mjenice – tuzemne</t>
  </si>
  <si>
    <t>Mjenice – inozemne</t>
  </si>
  <si>
    <t>Obveznice (AOP 116+117)</t>
  </si>
  <si>
    <t>Obveznice – tuzemne</t>
  </si>
  <si>
    <t>Obveznice – inozemne</t>
  </si>
  <si>
    <t>Opcije i drugi financijski derivati (AOP 119+120)</t>
  </si>
  <si>
    <t>Opcije i drugi financijski derivati – tuzemni</t>
  </si>
  <si>
    <t>Opcije i drugi financijski derivati – inozemni</t>
  </si>
  <si>
    <t>Ostali vrijednosni papiri (AOP 122+123)</t>
  </si>
  <si>
    <t>Ostali tuzemni vrijednosni papiri</t>
  </si>
  <si>
    <t>Ostali inozemni vrijednosni papiri</t>
  </si>
  <si>
    <t>Ispravak vrijednosti vrijednosnih papira</t>
  </si>
  <si>
    <t>Dionice i udjeli u glavnici (AOP 126+129-132)</t>
  </si>
  <si>
    <t>Dionice i udjeli u glavnici banaka i ostalih financijskih institucija (AOP 127+128)</t>
  </si>
  <si>
    <t xml:space="preserve">Dionice i udjeli u glavnici tuzemnih banaka i ostalih financijskih institucija </t>
  </si>
  <si>
    <t xml:space="preserve">Dionice i udjeli u glavnici inozemnih banaka i ostalih financijskih institucija </t>
  </si>
  <si>
    <t>Dionice i udjeli u glavnici trgovačkih društava (AOP 130+131)</t>
  </si>
  <si>
    <t xml:space="preserve">Dionice i udjeli u glavnici tuzemnih trgovačkih društava </t>
  </si>
  <si>
    <t xml:space="preserve">Dionice i udjeli u glavnici inozemnih trgovačkih društava </t>
  </si>
  <si>
    <t>Ispravak vrijednosti dionica i udjela u glavnici</t>
  </si>
  <si>
    <t>Potraživanja za prihode (AOP 134 do 137+140-141)</t>
  </si>
  <si>
    <t>Potraživanja od kupaca</t>
  </si>
  <si>
    <t>Potraživanja za članarine i članske doprinose</t>
  </si>
  <si>
    <t>Potraživanja za prihode po posebnim propisima</t>
  </si>
  <si>
    <t>Potraživanja za prihode od imovine (AOP 138+139)</t>
  </si>
  <si>
    <t>Potraživanja za prihode od financijske imovine</t>
  </si>
  <si>
    <t>Potraživanja za prihode od nefinancijske imovine</t>
  </si>
  <si>
    <t>Ispravak vrijednosti potraživanja</t>
  </si>
  <si>
    <t>Rashodi budućih razdoblja i nedospjela naplata prihoda (AOP 143+144)</t>
  </si>
  <si>
    <t>Rashodi budućih razdoblja</t>
  </si>
  <si>
    <t>Nedospjela naplata prihoda</t>
  </si>
  <si>
    <t>OBVEZE I VLASTITI IZVORI</t>
  </si>
  <si>
    <t>OBVEZE I VLASTITI IZVORI (AOP 146+195)</t>
  </si>
  <si>
    <t xml:space="preserve">Obveze (AOP 147+174+182+190) </t>
  </si>
  <si>
    <t>Obveze za rashode (AOP 148+156+164+168+169+170)</t>
  </si>
  <si>
    <t>Obveze za radnike (AOP 149 do 155)</t>
  </si>
  <si>
    <t>Obveze za plaće – neto</t>
  </si>
  <si>
    <t>Obveze za naknade plaća – neto</t>
  </si>
  <si>
    <t>Obveze za plaće u naravi – neto</t>
  </si>
  <si>
    <t>Obveze za porez i prirez na dohodak iz plaća</t>
  </si>
  <si>
    <t>Obveze za doprinose iz plaća</t>
  </si>
  <si>
    <t>Obveze za doprinose na plaće</t>
  </si>
  <si>
    <t>Ostale obveze za radnike</t>
  </si>
  <si>
    <t>Obveze za materijalne rashode (AOP 157 do 163 )</t>
  </si>
  <si>
    <t>Naknade troškova radnicima</t>
  </si>
  <si>
    <t>Naknade članovima u predstavničkim i izvršnim tijelima, povjerenstavima i slično</t>
  </si>
  <si>
    <t>Naknade volonterima</t>
  </si>
  <si>
    <t>Naknade ostalim osobama izvan radnog odnosa</t>
  </si>
  <si>
    <t>Obveze prema dobavljačima u zemlji</t>
  </si>
  <si>
    <t>Obveze prema dobavljačima u inozemstvu</t>
  </si>
  <si>
    <t>Ostale obveze za financiranje rashoda poslovanja</t>
  </si>
  <si>
    <t>Obveze za financijske rashode (AOP 165 do 167)</t>
  </si>
  <si>
    <t>Obveze za kamate za izdane vrijednosne papire</t>
  </si>
  <si>
    <t>Obveze za kamate za primljene kredite i zajmove</t>
  </si>
  <si>
    <t>Obveze za ostale financijske rashode</t>
  </si>
  <si>
    <t>Obveze za prikupljena sredstva pomoći</t>
  </si>
  <si>
    <t>Obveze za kazne, penale i naknade šteta</t>
  </si>
  <si>
    <t>Ostale obveze (AOP 171 do 173)</t>
  </si>
  <si>
    <t>Obveze za poreze</t>
  </si>
  <si>
    <t>Obveze za porez na dodanu vrijednost</t>
  </si>
  <si>
    <t>Obveze za predujmove, depozite, primljene jamčevine i ostale nespomenute obveze</t>
  </si>
  <si>
    <t>Obveze za vrijednosne papire (AOP 175+178-181)</t>
  </si>
  <si>
    <t>Obveze za čekove (AOP 176+177)</t>
  </si>
  <si>
    <t>Obveze za čekove – tuzemne</t>
  </si>
  <si>
    <t>Obveze za čekove – inozemne</t>
  </si>
  <si>
    <t>Obveze za mjenice (AOP 179+180)</t>
  </si>
  <si>
    <t>Obveze za mjenice – tuzemne</t>
  </si>
  <si>
    <t>Obveze za mjenice – inozemne</t>
  </si>
  <si>
    <t>Ispravak vrijednosti obveza za vrijednosne papire</t>
  </si>
  <si>
    <t>Obveze za kredite i zajmove (AOP 183+186-189)</t>
  </si>
  <si>
    <t>Obveze za kredite banaka i ostalih kreditora (AOP 184+185)</t>
  </si>
  <si>
    <t>Obveze za kredite u zemlji</t>
  </si>
  <si>
    <t>Obveze za kredite iz inozemstva</t>
  </si>
  <si>
    <t>Obveze za robne i ostale zajmove (AOP 187+188)</t>
  </si>
  <si>
    <t>Obveze za zajmove u zemlji</t>
  </si>
  <si>
    <t>Obveze za zajmove iz inozemstva</t>
  </si>
  <si>
    <t>Ispravak vrijednosti obveza za kredite i zajmove</t>
  </si>
  <si>
    <t>Odgođeno plaćanje rashoda i prihodi budućih razdoblja (AOP 191+192)</t>
  </si>
  <si>
    <t>Odgođeno plaćanje rashoda</t>
  </si>
  <si>
    <t>Naplaćeni prihodi budućih razdoblja (AOP 193+194)</t>
  </si>
  <si>
    <t>Unaprijed plaćeni prihodi</t>
  </si>
  <si>
    <t>Odgođeno priznavanje prihoda</t>
  </si>
  <si>
    <t>Vlastiti izvori (AOP 196+199-200)</t>
  </si>
  <si>
    <t>Vlastiti izvori (AOP 197+198)</t>
  </si>
  <si>
    <t>Vlastiti izvori</t>
  </si>
  <si>
    <t>Revalorizacijska rezerva</t>
  </si>
  <si>
    <t>Višak prihoda</t>
  </si>
  <si>
    <t>Manjak prihoda</t>
  </si>
  <si>
    <t>IZVANBILANČNI ZAPISI</t>
  </si>
  <si>
    <t>Izvanbilančni zapisi – aktiva</t>
  </si>
  <si>
    <t>Izvanbilančni zapisi – pasiva</t>
  </si>
  <si>
    <t>Vrsta posla: 710</t>
  </si>
  <si>
    <r>
      <rPr>
        <rFont val="Arial"/>
        <b/>
        <color rgb="FF0000FF"/>
        <sz val="10.0"/>
      </rPr>
      <t xml:space="preserve">Obrazac </t>
    </r>
    <r>
      <rPr>
        <rFont val="Arial"/>
        <b/>
        <color rgb="FF0000FF"/>
        <sz val="12.0"/>
      </rPr>
      <t xml:space="preserve">
G-PR-IZ-NPF</t>
    </r>
  </si>
  <si>
    <t>GODIŠNJI FINANCIJSKI IZVJEŠTAJ</t>
  </si>
  <si>
    <t>O PRIMICIMA I IZDACIMA</t>
  </si>
  <si>
    <t>Red. Br.</t>
  </si>
  <si>
    <t>I. PRIMICI</t>
  </si>
  <si>
    <t>1.</t>
  </si>
  <si>
    <t>Primici od prodaje roba i pružanja usluga</t>
  </si>
  <si>
    <t>2.</t>
  </si>
  <si>
    <t>Primici od članarina i članskih doprinosa</t>
  </si>
  <si>
    <t>3.</t>
  </si>
  <si>
    <t>Primici iz javnih izvora na temelju posebnih zakona</t>
  </si>
  <si>
    <t>4.</t>
  </si>
  <si>
    <t>Primici od donacija (AOP 005 do 010)</t>
  </si>
  <si>
    <t>4.1.</t>
  </si>
  <si>
    <t>iz državnog proračuna</t>
  </si>
  <si>
    <t>4.2.</t>
  </si>
  <si>
    <t>iz proračuna jedinice lokalne i područne (regionalne) samouprave</t>
  </si>
  <si>
    <t>4.3.</t>
  </si>
  <si>
    <t>od inozemnih vlada i međunarodnih organizacija</t>
  </si>
  <si>
    <t>4.4.</t>
  </si>
  <si>
    <t>od trgovačkih društava i ostalih pravnih osoba</t>
  </si>
  <si>
    <t>4.5.</t>
  </si>
  <si>
    <t>od građana i kućanstava</t>
  </si>
  <si>
    <t>4.6.</t>
  </si>
  <si>
    <t>iz ostalih izvora</t>
  </si>
  <si>
    <t>5.</t>
  </si>
  <si>
    <t>Primici od kamata i ostale financijske imovine</t>
  </si>
  <si>
    <t>6.</t>
  </si>
  <si>
    <t>Primici od zakupa, iznajmljivanja i ostale nefinancijske imovine</t>
  </si>
  <si>
    <t>7.</t>
  </si>
  <si>
    <t>Primici od prodaje dugotrajne imovine</t>
  </si>
  <si>
    <t xml:space="preserve">8. </t>
  </si>
  <si>
    <t>Ostali primici (od naknade štete, refundacija i sl.)</t>
  </si>
  <si>
    <t>PRIMICI UKUPNO  (AOP 001 do 004 + 011 do 014)</t>
  </si>
  <si>
    <t>II. IZDACI</t>
  </si>
  <si>
    <t>Izdaci za radnike (AOP 017+018)</t>
  </si>
  <si>
    <t>1.1.</t>
  </si>
  <si>
    <t>Plaće (bruto)</t>
  </si>
  <si>
    <t>1.2.</t>
  </si>
  <si>
    <t>Doprinosi na plaću</t>
  </si>
  <si>
    <t xml:space="preserve">Izdaci za naknade troškova radnicima (službena putovanja, prijevoz, stručno usavršavanje) </t>
  </si>
  <si>
    <t>Izdaci za naknade volonterima</t>
  </si>
  <si>
    <t>Izdaci za naknade ostalim osobama izvan radnog odnosa (službeni put i ostalo)</t>
  </si>
  <si>
    <t xml:space="preserve">Izdaci za usluge (pošta, telefon, najamnina, komunalne, računalne, intelektualne usluge i sl.) </t>
  </si>
  <si>
    <t>Izdaci za materijal i energiju (uredski materijal, sirovine, energija, sitni inventar i auto gume)</t>
  </si>
  <si>
    <t>Izdaci za kamate i usluge platnog prometa</t>
  </si>
  <si>
    <t>8.</t>
  </si>
  <si>
    <t>Izdaci za dane donacije</t>
  </si>
  <si>
    <t>9.</t>
  </si>
  <si>
    <t>Izdaci za nabavu dugotrajne imovine</t>
  </si>
  <si>
    <t>10.</t>
  </si>
  <si>
    <t>Ostali izdaci (reprezentacija, članarina, kotizacija, premije osiguranja i sl.)</t>
  </si>
  <si>
    <t>IZDACI UKUPNO (AOP 016 + 019 do 027)</t>
  </si>
  <si>
    <t>III.</t>
  </si>
  <si>
    <t xml:space="preserve">VIŠAK/MANJAK PRIMITAKA TEKUĆE POSLOVNE GODINE (AOP 015-028) </t>
  </si>
  <si>
    <t>IV.</t>
  </si>
  <si>
    <t>VIŠAK/MANJAK PRIMITAKA - PRENESEN IZ PRETHODNE POSLOVNE GODINE</t>
  </si>
  <si>
    <t>Stanje na kraju  prethodne godine</t>
  </si>
  <si>
    <t>Stanje novčanih sredstava na računu</t>
  </si>
  <si>
    <t>Stanje novčanih sredstava u blagajni</t>
  </si>
  <si>
    <t xml:space="preserve">Stanje oročenih sredstava </t>
  </si>
  <si>
    <t>Obveze po neplaćenim računima</t>
  </si>
  <si>
    <t>Potraživanje za nenaplaćene račune</t>
  </si>
  <si>
    <t>Primitak ostvaren iz sredstava Europske unije</t>
  </si>
  <si>
    <t>Prosječan broj zaposlenih</t>
  </si>
  <si>
    <t>Kontrolni zbroj (AOP 031 do 039)</t>
  </si>
  <si>
    <t xml:space="preserve">Na ovom radnom listu nalazi se popisi gradova / općina s pripadajućim šiframa (u zagradi) te stupcem u kojem se nalazi šifra pripadajuće županije. Desno od šifrarnika gradova i općina nalazi se popis šifri djelatnosti (prema NKD2007) s pripadajućim opisima. </t>
  </si>
  <si>
    <t>Naziv općine grada (šifra)</t>
  </si>
  <si>
    <t>Šifra žup.</t>
  </si>
  <si>
    <t>Šifra</t>
  </si>
  <si>
    <t>Opis šifre djelatnosti (prema NKD2007)</t>
  </si>
  <si>
    <t>Andrijaševci  (1)</t>
  </si>
  <si>
    <t>Antunovac  (2)</t>
  </si>
  <si>
    <t>Babina Greda  (3)</t>
  </si>
  <si>
    <t>Bakar  (4)</t>
  </si>
  <si>
    <t>Bale  (5)</t>
  </si>
  <si>
    <t>Barban  (6)</t>
  </si>
  <si>
    <t>Barilovići  (7)</t>
  </si>
  <si>
    <t>Baška  (8)</t>
  </si>
  <si>
    <t>Baška Voda  (9)</t>
  </si>
  <si>
    <t>Bebrina  (10)</t>
  </si>
  <si>
    <t>Bedekovčina  (11)</t>
  </si>
  <si>
    <t>Bedenica  (550)</t>
  </si>
  <si>
    <t>Bednja  (12)</t>
  </si>
  <si>
    <t>Beli Manastir  (13)</t>
  </si>
  <si>
    <t>Belica  (15)</t>
  </si>
  <si>
    <t>Belišće  (16)</t>
  </si>
  <si>
    <t>Benkovac  (17)</t>
  </si>
  <si>
    <t>Berek  (18)</t>
  </si>
  <si>
    <t>Beretinec  (19)</t>
  </si>
  <si>
    <t>Bibinje  (20)</t>
  </si>
  <si>
    <t>Bilice  (621)</t>
  </si>
  <si>
    <t>Bilje  (21)</t>
  </si>
  <si>
    <t>Biograd na Moru  (22)</t>
  </si>
  <si>
    <t>Biskupija  (310)</t>
  </si>
  <si>
    <t>Bistra  (547)</t>
  </si>
  <si>
    <t>Bizovac  (23)</t>
  </si>
  <si>
    <t>Bjelovar  (24)</t>
  </si>
  <si>
    <t>Blato  (25)</t>
  </si>
  <si>
    <t>Bogdanovci  (26)</t>
  </si>
  <si>
    <t>Bol  (27)</t>
  </si>
  <si>
    <t>Borovo  (29)</t>
  </si>
  <si>
    <t>Bosiljevo  (30)</t>
  </si>
  <si>
    <t>Bošnjaci  (32)</t>
  </si>
  <si>
    <t>Brckovljani  (33)</t>
  </si>
  <si>
    <t>Brdovec  (34)</t>
  </si>
  <si>
    <t>Brela  (77)</t>
  </si>
  <si>
    <t>Brestovac  (35)</t>
  </si>
  <si>
    <t>Breznica  (36)</t>
  </si>
  <si>
    <t>Breznički Hum  (151)</t>
  </si>
  <si>
    <t>Brinje  (37)</t>
  </si>
  <si>
    <t>Brod Moravice  (38)</t>
  </si>
  <si>
    <t>Brodski Stupnik  (39)</t>
  </si>
  <si>
    <t>Brtonigla  (40)</t>
  </si>
  <si>
    <t>Budinščina  (41)</t>
  </si>
  <si>
    <t>Buje  (42)</t>
  </si>
  <si>
    <t>Bukovlje  (567)</t>
  </si>
  <si>
    <t>Buzet  (43)</t>
  </si>
  <si>
    <t>Cerna  (44)</t>
  </si>
  <si>
    <t>Cernik  (46)</t>
  </si>
  <si>
    <t>Cerovlje  (47)</t>
  </si>
  <si>
    <t>Cestica  (48)</t>
  </si>
  <si>
    <t>Cetingrad  (49)</t>
  </si>
  <si>
    <t>Cista Provo  (50)</t>
  </si>
  <si>
    <t>Civljane  (51)</t>
  </si>
  <si>
    <t>Cres  (52)</t>
  </si>
  <si>
    <t>Crikvenica  (53)</t>
  </si>
  <si>
    <t>Crnac  (54)</t>
  </si>
  <si>
    <t>Čabar  (55)</t>
  </si>
  <si>
    <t>Čačinci  (56)</t>
  </si>
  <si>
    <t>Čađavica  (57)</t>
  </si>
  <si>
    <t>Čaglin  (58)</t>
  </si>
  <si>
    <t>Čakovec  (60)</t>
  </si>
  <si>
    <t>Čavle  (61)</t>
  </si>
  <si>
    <t>Čazma  (63)</t>
  </si>
  <si>
    <t>Čeminac  (64)</t>
  </si>
  <si>
    <t>Čepin  (65)</t>
  </si>
  <si>
    <t>Darda  (66)</t>
  </si>
  <si>
    <t>Daruvar  (67)</t>
  </si>
  <si>
    <t>Davor  (68)</t>
  </si>
  <si>
    <t>Dekanovec  (603)</t>
  </si>
  <si>
    <t>Delnice  (69)</t>
  </si>
  <si>
    <t>Desinić  (70)</t>
  </si>
  <si>
    <t>Dežanovac  (71)</t>
  </si>
  <si>
    <t>Dicmo  (72)</t>
  </si>
  <si>
    <t>Dobrinj  (74)</t>
  </si>
  <si>
    <t>Domašinec  (75)</t>
  </si>
  <si>
    <t>Donja Dubrava  (78)</t>
  </si>
  <si>
    <t>Donja Motičina  (576)</t>
  </si>
  <si>
    <t>Donja Stubica  (79)</t>
  </si>
  <si>
    <t>Donja Voća  (80)</t>
  </si>
  <si>
    <t>Donji Andrijevci  (81)</t>
  </si>
  <si>
    <t>Donji Kraljevec  (82)</t>
  </si>
  <si>
    <t>Donji Kukuruzari  (83)</t>
  </si>
  <si>
    <t>Donji Lapac  (84)</t>
  </si>
  <si>
    <t>Donji Martijanec  (85)</t>
  </si>
  <si>
    <t>Donji Miholjac  (86)</t>
  </si>
  <si>
    <t>Donji Vidovec  (89)</t>
  </si>
  <si>
    <t>Dragalić  (568)</t>
  </si>
  <si>
    <t>Draganić  (90)</t>
  </si>
  <si>
    <t>Draž  (91)</t>
  </si>
  <si>
    <t>Drenovci  (92)</t>
  </si>
  <si>
    <t>Drenje  (94)</t>
  </si>
  <si>
    <t>Drniš  (95)</t>
  </si>
  <si>
    <t>Drnje  (96)</t>
  </si>
  <si>
    <t>Dubrava  (97)</t>
  </si>
  <si>
    <t>Dubravica  (549)</t>
  </si>
  <si>
    <t>Dubrovačko Primorje  (598)</t>
  </si>
  <si>
    <t>Dubrovnik  (98)</t>
  </si>
  <si>
    <t>Duga Resa  (99)</t>
  </si>
  <si>
    <t>Dugi Rat  (100)</t>
  </si>
  <si>
    <t>Dugo Selo  (101)</t>
  </si>
  <si>
    <t>Dugopolje  (585)</t>
  </si>
  <si>
    <t>Dvor  (102)</t>
  </si>
  <si>
    <t>Đakovo  (103)</t>
  </si>
  <si>
    <t>Đelekovec  (104)</t>
  </si>
  <si>
    <t>Đulovac  (105)</t>
  </si>
  <si>
    <t>Đurđenovac  (106)</t>
  </si>
  <si>
    <t>Đurđevac  (107)</t>
  </si>
  <si>
    <t>Đurmanec  (108)</t>
  </si>
  <si>
    <t>Erdut  (110)</t>
  </si>
  <si>
    <t>Ernestinovo  (111)</t>
  </si>
  <si>
    <t>Ervenik  (113)</t>
  </si>
  <si>
    <t>Farkaševac  (114)</t>
  </si>
  <si>
    <t>Fažana  (619)</t>
  </si>
  <si>
    <t>Ferdinandovac  (115)</t>
  </si>
  <si>
    <t>Feričanci  (116)</t>
  </si>
  <si>
    <t>Funtana  (629)</t>
  </si>
  <si>
    <t>Fužine  (117)</t>
  </si>
  <si>
    <t>Galovac  (571)</t>
  </si>
  <si>
    <t>Garčin  (118)</t>
  </si>
  <si>
    <t>Garešnica  (119)</t>
  </si>
  <si>
    <t>Generalski Stol  (120)</t>
  </si>
  <si>
    <t>Glina  (121)</t>
  </si>
  <si>
    <t>Gola  (122)</t>
  </si>
  <si>
    <t>Goričan  (123)</t>
  </si>
  <si>
    <t>Gorjani  (124)</t>
  </si>
  <si>
    <t>Gornja Reka  (618)</t>
  </si>
  <si>
    <t>Gornja Stubica  (125)</t>
  </si>
  <si>
    <t>Gornja Vrba  (569)</t>
  </si>
  <si>
    <t>Gornji Bogićevci  (127)</t>
  </si>
  <si>
    <t>Gornji Kneginec  (129)</t>
  </si>
  <si>
    <t>Gornji Mihaljevec  (604)</t>
  </si>
  <si>
    <t>Gospić  (130)</t>
  </si>
  <si>
    <t>Gračac  (131)</t>
  </si>
  <si>
    <t>Gračišće  (132)</t>
  </si>
  <si>
    <t>Gradac  (134)</t>
  </si>
  <si>
    <t>Gradec  (135)</t>
  </si>
  <si>
    <t>Gradina  (136)</t>
  </si>
  <si>
    <t>Gradište  (137)</t>
  </si>
  <si>
    <t>Grožnjan  (138)</t>
  </si>
  <si>
    <t>Grubišno Polje  (139)</t>
  </si>
  <si>
    <t>Gundinci  (140)</t>
  </si>
  <si>
    <t>Gunja  (141)</t>
  </si>
  <si>
    <t>Gvozd  (510)</t>
  </si>
  <si>
    <t>Hercegovac  (144)</t>
  </si>
  <si>
    <t>Hlebine  (145)</t>
  </si>
  <si>
    <t>Hrašćina  (146)</t>
  </si>
  <si>
    <t>Hrvace  (148)</t>
  </si>
  <si>
    <t>Hrvatska Dubica  (149)</t>
  </si>
  <si>
    <t>Hrvatska Kostajnica  (150)</t>
  </si>
  <si>
    <t>Hum Na Sutli  (152)</t>
  </si>
  <si>
    <t>Hvar  (153)</t>
  </si>
  <si>
    <t>Ilok  (154)</t>
  </si>
  <si>
    <t>Imotski  (155)</t>
  </si>
  <si>
    <t>Ivanec  (156)</t>
  </si>
  <si>
    <t>Ivanić-Grad  (158)</t>
  </si>
  <si>
    <t>Ivankovo  (159)</t>
  </si>
  <si>
    <t>Ivanska  (161)</t>
  </si>
  <si>
    <t>Jagodnjak  (609)</t>
  </si>
  <si>
    <t>Jakovlje  (163)</t>
  </si>
  <si>
    <t>Jakšić  (164)</t>
  </si>
  <si>
    <t>Jalžabet  (165)</t>
  </si>
  <si>
    <t>Janjina  (599)</t>
  </si>
  <si>
    <t>Jarmina  (166)</t>
  </si>
  <si>
    <t>Jasenice  (167)</t>
  </si>
  <si>
    <t>Jasenovac  (168)</t>
  </si>
  <si>
    <t>Jastrebarsko  (169)</t>
  </si>
  <si>
    <t>Jelenje  (170)</t>
  </si>
  <si>
    <t>Jelsa  (171)</t>
  </si>
  <si>
    <t>Jesenje  (552)</t>
  </si>
  <si>
    <t>Josipdol  (172)</t>
  </si>
  <si>
    <t>Kali  (173)</t>
  </si>
  <si>
    <t>Kalinovac  (559)</t>
  </si>
  <si>
    <t>Kalnik  (560)</t>
  </si>
  <si>
    <t>Kamanje  (623)</t>
  </si>
  <si>
    <t>Kanfanar  (175)</t>
  </si>
  <si>
    <t>Kapela  (176)</t>
  </si>
  <si>
    <t>Kaptol  (177)</t>
  </si>
  <si>
    <t>Karlobag  (178)</t>
  </si>
  <si>
    <t>Karlovac  (179)</t>
  </si>
  <si>
    <t>Karojba  (596)</t>
  </si>
  <si>
    <t>Kastav  (180)</t>
  </si>
  <si>
    <t>Kaštela  (181)</t>
  </si>
  <si>
    <t>Kaštelir - Labinci  (597)</t>
  </si>
  <si>
    <t>Kijevo  (183)</t>
  </si>
  <si>
    <t>Kistanje  (184)</t>
  </si>
  <si>
    <t>Klakar  (185)</t>
  </si>
  <si>
    <t>Klana  (186)</t>
  </si>
  <si>
    <t>Klanjec  (187)</t>
  </si>
  <si>
    <t>Klenovnik  (189)</t>
  </si>
  <si>
    <t>Klinča Sela  (190)</t>
  </si>
  <si>
    <t>Klis  (192)</t>
  </si>
  <si>
    <t>Kloštar Ivanić  (193)</t>
  </si>
  <si>
    <t>Kloštar Podravski  (194)</t>
  </si>
  <si>
    <t>Kneževi Vinogradi  (195)</t>
  </si>
  <si>
    <t>Knin  (196)</t>
  </si>
  <si>
    <t>Kolan  (622)</t>
  </si>
  <si>
    <t>Komiža  (197)</t>
  </si>
  <si>
    <t>Konavle  (198)</t>
  </si>
  <si>
    <t>Končanica  (199)</t>
  </si>
  <si>
    <t>Konjščina  (200)</t>
  </si>
  <si>
    <t>Koprivnica  (201)</t>
  </si>
  <si>
    <t>Koprivnički Bregi  (202)</t>
  </si>
  <si>
    <t>Koprivnički Ivanec  (203)</t>
  </si>
  <si>
    <t>Korčula  (204)</t>
  </si>
  <si>
    <t>Kostrena  (538)</t>
  </si>
  <si>
    <t>Koška  (205)</t>
  </si>
  <si>
    <t>Kotoriba  (206)</t>
  </si>
  <si>
    <t>Kraljevec na Sutli  (208)</t>
  </si>
  <si>
    <t>Kraljevica  (209)</t>
  </si>
  <si>
    <t>Krapina  (211)</t>
  </si>
  <si>
    <t>Krapinske Toplice  (212)</t>
  </si>
  <si>
    <t>Krašić  (533)</t>
  </si>
  <si>
    <t>Kravarsko  (545)</t>
  </si>
  <si>
    <t>Križ  (213)</t>
  </si>
  <si>
    <t>Križevci  (214)</t>
  </si>
  <si>
    <t>Krk  (215)</t>
  </si>
  <si>
    <t>Krnjak  (216)</t>
  </si>
  <si>
    <t>Kršan  (217)</t>
  </si>
  <si>
    <t>Kukljica  (572)</t>
  </si>
  <si>
    <t>Kula Norinska  (219)</t>
  </si>
  <si>
    <t>Kumrovec  (553)</t>
  </si>
  <si>
    <t>Kutina  (220)</t>
  </si>
  <si>
    <t>Kutjevo  (221)</t>
  </si>
  <si>
    <t>Labin  (222)</t>
  </si>
  <si>
    <t>Lanišće  (223)</t>
  </si>
  <si>
    <t>Lasinja  (225)</t>
  </si>
  <si>
    <t>Lastovo  (226)</t>
  </si>
  <si>
    <t>Lećevica  (586)</t>
  </si>
  <si>
    <t>Legrad  (227)</t>
  </si>
  <si>
    <t>Lekenik  (228)</t>
  </si>
  <si>
    <t>Lepoglava  (229)</t>
  </si>
  <si>
    <t>Levanjska Varoš  (230)</t>
  </si>
  <si>
    <t>Lipik  (231)</t>
  </si>
  <si>
    <t>Lipovljani  (232)</t>
  </si>
  <si>
    <t>Lišane Ostrovičke  (234)</t>
  </si>
  <si>
    <t>Ližnjan  (235)</t>
  </si>
  <si>
    <t>Lobor  (236)</t>
  </si>
  <si>
    <t>Lokve  (237)</t>
  </si>
  <si>
    <t>Lokvičići  (587)</t>
  </si>
  <si>
    <t>Lopar  (624)</t>
  </si>
  <si>
    <t>Lovas  (239)</t>
  </si>
  <si>
    <t>Lovinac  (240)</t>
  </si>
  <si>
    <t>Lovran  (242)</t>
  </si>
  <si>
    <t>Lovreć  (243)</t>
  </si>
  <si>
    <t>Ludbreg  (244)</t>
  </si>
  <si>
    <t>Luka  (548)</t>
  </si>
  <si>
    <t>Lukač  (245)</t>
  </si>
  <si>
    <t>Lumbarda  (600)</t>
  </si>
  <si>
    <t>Lupoglav  (246)</t>
  </si>
  <si>
    <t>Ljubešćica  (247)</t>
  </si>
  <si>
    <t>Mače  (248)</t>
  </si>
  <si>
    <t>Magadenovac  (578)</t>
  </si>
  <si>
    <t>Majur  (555)</t>
  </si>
  <si>
    <t>Makarska  (249)</t>
  </si>
  <si>
    <t>Mala Subotica  (250)</t>
  </si>
  <si>
    <t>Mali Bukovec  (251)</t>
  </si>
  <si>
    <t>Mali Lošinj  (252)</t>
  </si>
  <si>
    <t>Malinska-Dubašnica  (253)</t>
  </si>
  <si>
    <t>Marčana  (254)</t>
  </si>
  <si>
    <t>Marija Bistrica  (256)</t>
  </si>
  <si>
    <t>Marija Gorica  (539)</t>
  </si>
  <si>
    <t>Marijanci  (257)</t>
  </si>
  <si>
    <t>Marina  (258)</t>
  </si>
  <si>
    <t>Markušica  (610)</t>
  </si>
  <si>
    <t>Martinska Ves  (259)</t>
  </si>
  <si>
    <t>Maruševec  (260)</t>
  </si>
  <si>
    <t>Matulji  (261)</t>
  </si>
  <si>
    <t>Medulin  (263)</t>
  </si>
  <si>
    <t>Metković  (264)</t>
  </si>
  <si>
    <t>Mihovljan  (265)</t>
  </si>
  <si>
    <t>Mikleuš  (266)</t>
  </si>
  <si>
    <t>Milna  (267)</t>
  </si>
  <si>
    <t>Mljet  (268)</t>
  </si>
  <si>
    <t>Molve  (270)</t>
  </si>
  <si>
    <t>Mošćenička Draga  (273)</t>
  </si>
  <si>
    <t>Motovun  (274)</t>
  </si>
  <si>
    <t>Mrkopalj  (275)</t>
  </si>
  <si>
    <t>Muć  (87)</t>
  </si>
  <si>
    <t>Mursko Središće  (276)</t>
  </si>
  <si>
    <t>Murter  (617)</t>
  </si>
  <si>
    <t>Našice  (278)</t>
  </si>
  <si>
    <t>Nedelišće  (279)</t>
  </si>
  <si>
    <t>Negoslavci  (612)</t>
  </si>
  <si>
    <t>Nerežišća  (280)</t>
  </si>
  <si>
    <t>Netretić  (281)</t>
  </si>
  <si>
    <t>Nijemci  (295)</t>
  </si>
  <si>
    <t>Nin  (282)</t>
  </si>
  <si>
    <t>Nova Bukovica  (283)</t>
  </si>
  <si>
    <t>Nova Gradiška  (284)</t>
  </si>
  <si>
    <t>Nova Kapela  (285)</t>
  </si>
  <si>
    <t>Nova Rača  (287)</t>
  </si>
  <si>
    <t>Novalja  (288)</t>
  </si>
  <si>
    <t>Novi Golubovec  (554)</t>
  </si>
  <si>
    <t>Novi Marof  (289)</t>
  </si>
  <si>
    <t>Novi Vinodolski  (290)</t>
  </si>
  <si>
    <t>Novigrad  (537)</t>
  </si>
  <si>
    <t>Novigrad  (291)</t>
  </si>
  <si>
    <t>Novigrad Podravski  (292)</t>
  </si>
  <si>
    <t>Novo Virje  (561)</t>
  </si>
  <si>
    <t>Novska  (293)</t>
  </si>
  <si>
    <t>Nuštar  (294)</t>
  </si>
  <si>
    <t>Obrovac  (296)</t>
  </si>
  <si>
    <t>Ogulin  (297)</t>
  </si>
  <si>
    <t>Okrug  (588)</t>
  </si>
  <si>
    <t>Okučani  (299)</t>
  </si>
  <si>
    <t>Omiš  (300)</t>
  </si>
  <si>
    <t>Omišalj  (301)</t>
  </si>
  <si>
    <t>Opatija  (302)</t>
  </si>
  <si>
    <t>Oprisavci  (303)</t>
  </si>
  <si>
    <t>Oprtalj  (304)</t>
  </si>
  <si>
    <t>Opuzen  (306)</t>
  </si>
  <si>
    <t>Orahovica  (307)</t>
  </si>
  <si>
    <t>Orebić  (308)</t>
  </si>
  <si>
    <t>Orehovica  (605)</t>
  </si>
  <si>
    <t>Oriovac  (309)</t>
  </si>
  <si>
    <t>Orle  (542)</t>
  </si>
  <si>
    <t>Oroslavje  (311)</t>
  </si>
  <si>
    <t>Osijek  (312)</t>
  </si>
  <si>
    <t>Otočac  (313)</t>
  </si>
  <si>
    <t>Otok  (314)</t>
  </si>
  <si>
    <t>Otok  (Vinkovci)  (535)</t>
  </si>
  <si>
    <t>Ozalj  (315)</t>
  </si>
  <si>
    <t>Pag  (316)</t>
  </si>
  <si>
    <t>Pakoštane  (317)</t>
  </si>
  <si>
    <t>Pakrac  (318)</t>
  </si>
  <si>
    <t>Pašman  (320)</t>
  </si>
  <si>
    <t>Pazin  (321)</t>
  </si>
  <si>
    <t>Perušić  (323)</t>
  </si>
  <si>
    <t>Peteranec  (324)</t>
  </si>
  <si>
    <t>Petlovac  (325)</t>
  </si>
  <si>
    <t>Petrijanec  (326)</t>
  </si>
  <si>
    <t>Petrijevci  (327)</t>
  </si>
  <si>
    <t>Petrinja  (328)</t>
  </si>
  <si>
    <t>Petrovsko  (329)</t>
  </si>
  <si>
    <t>Pićan  (330)</t>
  </si>
  <si>
    <t>Pirovac  (581)</t>
  </si>
  <si>
    <t>Pisarovina  (331)</t>
  </si>
  <si>
    <t>Pitomača  (332)</t>
  </si>
  <si>
    <t>Plaški  (333)</t>
  </si>
  <si>
    <t>Pleternica  (334)</t>
  </si>
  <si>
    <t>Plitvička Jezera  (455)</t>
  </si>
  <si>
    <t>Ploče  (335)</t>
  </si>
  <si>
    <t>Podbablje  (337)</t>
  </si>
  <si>
    <t>Podcrkavlje  (338)</t>
  </si>
  <si>
    <t>Podgora  (339)</t>
  </si>
  <si>
    <t>Podgorač  (340)</t>
  </si>
  <si>
    <t>Podravska Moslavina  (271)</t>
  </si>
  <si>
    <t>Podravske Sesvete  (616)</t>
  </si>
  <si>
    <t>Podstrana  (341)</t>
  </si>
  <si>
    <t>Podturen  (342)</t>
  </si>
  <si>
    <t>Pojezerje  (343)</t>
  </si>
  <si>
    <t>Pokupsko  (544)</t>
  </si>
  <si>
    <t>Polača  (344)</t>
  </si>
  <si>
    <t>Poličnik  (345)</t>
  </si>
  <si>
    <t>Popovac  (346)</t>
  </si>
  <si>
    <t>Popovača  (347)</t>
  </si>
  <si>
    <t>Poreč  (348)</t>
  </si>
  <si>
    <t>Posedarje  (349)</t>
  </si>
  <si>
    <t>Postira  (350)</t>
  </si>
  <si>
    <t>Povljana  (573)</t>
  </si>
  <si>
    <t>Požega  (351)</t>
  </si>
  <si>
    <t>Pregrada  (352)</t>
  </si>
  <si>
    <t>Preko  (354)</t>
  </si>
  <si>
    <t>Prelog  (355)</t>
  </si>
  <si>
    <t>Preseka  (356)</t>
  </si>
  <si>
    <t>Prgomet  (589)</t>
  </si>
  <si>
    <t>Pribislavec  (620)</t>
  </si>
  <si>
    <t>Primorski Dolac  (590)</t>
  </si>
  <si>
    <t>Primošten  (357)</t>
  </si>
  <si>
    <t>Privlaka  (583)</t>
  </si>
  <si>
    <t>Privlaka  (574)</t>
  </si>
  <si>
    <t>Proložac  (88)</t>
  </si>
  <si>
    <t>Promina  (298)</t>
  </si>
  <si>
    <t>Pučišća  (358)</t>
  </si>
  <si>
    <t>Pula  (359)</t>
  </si>
  <si>
    <t>Punat  (360)</t>
  </si>
  <si>
    <t>Punitovci  (361)</t>
  </si>
  <si>
    <t>Pušća  (362)</t>
  </si>
  <si>
    <t>Rab  (363)</t>
  </si>
  <si>
    <t>Radoboj  (364)</t>
  </si>
  <si>
    <t>Rakovec  (536)</t>
  </si>
  <si>
    <t>Rakovica  (365)</t>
  </si>
  <si>
    <t>Rasinja  (366)</t>
  </si>
  <si>
    <t>Raša  (368)</t>
  </si>
  <si>
    <t>Ravna Gora  (369)</t>
  </si>
  <si>
    <t>Ražanac  (371)</t>
  </si>
  <si>
    <t>Rešetari  (372)</t>
  </si>
  <si>
    <t>Ribnik  (556)</t>
  </si>
  <si>
    <t>Rijeka  (373)</t>
  </si>
  <si>
    <t>Rogoznica  (582)</t>
  </si>
  <si>
    <t>Rovinj  (374)</t>
  </si>
  <si>
    <t>Rovišće  (375)</t>
  </si>
  <si>
    <t>Rugvica  (376)</t>
  </si>
  <si>
    <t>Runovići  (591)</t>
  </si>
  <si>
    <t>Ružić  (377)</t>
  </si>
  <si>
    <t>Saborsko  (378)</t>
  </si>
  <si>
    <t>Sali  (379)</t>
  </si>
  <si>
    <t>Samobor  (380)</t>
  </si>
  <si>
    <t>Satnica Đakovačka  (381)</t>
  </si>
  <si>
    <t>Seget  (382)</t>
  </si>
  <si>
    <t>Selca  (383)</t>
  </si>
  <si>
    <t>Selnica  (385)</t>
  </si>
  <si>
    <t>Semeljci  (386)</t>
  </si>
  <si>
    <t>Senj  (387)</t>
  </si>
  <si>
    <t>Severin  (562)</t>
  </si>
  <si>
    <t>Sibinj  (388)</t>
  </si>
  <si>
    <t>Sikirevci  (570)</t>
  </si>
  <si>
    <t>Sinj  (389)</t>
  </si>
  <si>
    <t>Sirač  (390)</t>
  </si>
  <si>
    <t>Sisak  (391)</t>
  </si>
  <si>
    <t>Skrad  (393)</t>
  </si>
  <si>
    <t>Skradin  (394)</t>
  </si>
  <si>
    <t>Slatina  (395)</t>
  </si>
  <si>
    <t>Slavonski Brod  (396)</t>
  </si>
  <si>
    <t>Slavonski Šamac  (397)</t>
  </si>
  <si>
    <t>Slivno  (399)</t>
  </si>
  <si>
    <t>Slunj  (400)</t>
  </si>
  <si>
    <t>Smokvica  (402)</t>
  </si>
  <si>
    <t>Sokolovac  (405)</t>
  </si>
  <si>
    <t>Solin  (406)</t>
  </si>
  <si>
    <t>Sopje  (407)</t>
  </si>
  <si>
    <t>Split  (409)</t>
  </si>
  <si>
    <t>Sračinec  (410)</t>
  </si>
  <si>
    <t>Stankovci  (411)</t>
  </si>
  <si>
    <t>Stara Gradiška  (412)</t>
  </si>
  <si>
    <t>Stari Grad  (413)</t>
  </si>
  <si>
    <t>Stari Jankovci  (414)</t>
  </si>
  <si>
    <t>Stari Mikanovci  (415)</t>
  </si>
  <si>
    <t>Starigrad  (416)</t>
  </si>
  <si>
    <t>Staro Petrovo Selo  (418)</t>
  </si>
  <si>
    <t>Ston  (419)</t>
  </si>
  <si>
    <t>Strahoninec  (606)</t>
  </si>
  <si>
    <t>Strizivojna  (421)</t>
  </si>
  <si>
    <t>Stubičke Toplice  (422)</t>
  </si>
  <si>
    <t>Stupnik  (551)</t>
  </si>
  <si>
    <t>Sućuraj  (423)</t>
  </si>
  <si>
    <t>Suhopolje  (424)</t>
  </si>
  <si>
    <t>Sukošan  (425)</t>
  </si>
  <si>
    <t>Sunja  (426)</t>
  </si>
  <si>
    <t>Supetar  (427)</t>
  </si>
  <si>
    <t>Sutivan  (592)</t>
  </si>
  <si>
    <t>Sveta Marija  (607)</t>
  </si>
  <si>
    <t>Sveta Nedelja  (432)</t>
  </si>
  <si>
    <t>Sveta Nedelja  (436)</t>
  </si>
  <si>
    <t>Sveti Đurđ  (437)</t>
  </si>
  <si>
    <t>Sveti Filip i Jakov  (428)</t>
  </si>
  <si>
    <t>Sveti Ilija  (438)</t>
  </si>
  <si>
    <t>Sveti Ivan Zelina  (429)</t>
  </si>
  <si>
    <t>Sveti Ivan Žabno  (439)</t>
  </si>
  <si>
    <t>Sveti Juraj na Bregu  (440)</t>
  </si>
  <si>
    <t>Sveti Križ Začretje  (430)</t>
  </si>
  <si>
    <t>Sveti Lovreč  (431)</t>
  </si>
  <si>
    <t>Sveti Martin na Muri  (441)</t>
  </si>
  <si>
    <t>Sveti Petar Orehovec  (442)</t>
  </si>
  <si>
    <t>Sveti Petar u Šumi  (433)</t>
  </si>
  <si>
    <t>Svetvinčenat  (435)</t>
  </si>
  <si>
    <t>Šandrovac  (564)</t>
  </si>
  <si>
    <t>Šenkovec  (608)</t>
  </si>
  <si>
    <t>Šestanovac  (443)</t>
  </si>
  <si>
    <t>Šibenik  (444)</t>
  </si>
  <si>
    <t>Škabrnje  (445)</t>
  </si>
  <si>
    <t>Šodolovci  (614)</t>
  </si>
  <si>
    <t>Šolta  (447)</t>
  </si>
  <si>
    <t>Špišić Bukovica  (449)</t>
  </si>
  <si>
    <t>Štefanje  (450)</t>
  </si>
  <si>
    <t>Štitar  (628)</t>
  </si>
  <si>
    <t>Štrigova  (452)</t>
  </si>
  <si>
    <t>Tar-Vabriga  (631)</t>
  </si>
  <si>
    <t>Tinjan  (453)</t>
  </si>
  <si>
    <t>Tisno  (454)</t>
  </si>
  <si>
    <t>Tkon  (575)</t>
  </si>
  <si>
    <t>Tompojevci  (456)</t>
  </si>
  <si>
    <t>Topusko  (457)</t>
  </si>
  <si>
    <t>Tordinci  (458)</t>
  </si>
  <si>
    <t>Tounj  (557)</t>
  </si>
  <si>
    <t>Tovarnik  (459)</t>
  </si>
  <si>
    <t>Tribunj  (626)</t>
  </si>
  <si>
    <t>Trilj  (460)</t>
  </si>
  <si>
    <t>Trnava  (461)</t>
  </si>
  <si>
    <t>Trnovec Bartolovečki  (462)</t>
  </si>
  <si>
    <t>Trogir  (463)</t>
  </si>
  <si>
    <t>Trpanj  (601)</t>
  </si>
  <si>
    <t>Trpinja  (464)</t>
  </si>
  <si>
    <t>Tučepi  (593)</t>
  </si>
  <si>
    <t>Tuhelj  (466)</t>
  </si>
  <si>
    <t>Udbina  (467)</t>
  </si>
  <si>
    <t>Umag  (468)</t>
  </si>
  <si>
    <t>Unešić  (469)</t>
  </si>
  <si>
    <t>Valpovo  (471)</t>
  </si>
  <si>
    <t>Varaždin  (472)</t>
  </si>
  <si>
    <t>Varaždinske Toplice  (473)</t>
  </si>
  <si>
    <t>Vela Luka  (474)</t>
  </si>
  <si>
    <t>Velika  (475)</t>
  </si>
  <si>
    <t>Velika Gorica  (541)</t>
  </si>
  <si>
    <t>Velika Kopanica  (476)</t>
  </si>
  <si>
    <t>Velika Ludina  (477)</t>
  </si>
  <si>
    <t>Velika Pisanica  (478)</t>
  </si>
  <si>
    <t>Velika Trnovitica  (565)</t>
  </si>
  <si>
    <t>Veliki Bukovec  (558)</t>
  </si>
  <si>
    <t>Veliki Grđevac  (480)</t>
  </si>
  <si>
    <t>Veliko Trgovišće  (481)</t>
  </si>
  <si>
    <t>Veliko Trojstvo  (483)</t>
  </si>
  <si>
    <t>Vidovec  (484)</t>
  </si>
  <si>
    <t>Viljevo  (485)</t>
  </si>
  <si>
    <t>Vinica  (486)</t>
  </si>
  <si>
    <t>Vinkovci  (487)</t>
  </si>
  <si>
    <t>Vinodolska Općina  (488)</t>
  </si>
  <si>
    <t>Vir  (489)</t>
  </si>
  <si>
    <t>Virje  (490)</t>
  </si>
  <si>
    <t>Virovitica  (491)</t>
  </si>
  <si>
    <t>Vis  (492)</t>
  </si>
  <si>
    <t>Visoko  (493)</t>
  </si>
  <si>
    <t>Viškovci  (494)</t>
  </si>
  <si>
    <t>Viškovo  (495)</t>
  </si>
  <si>
    <t>Višnjan  (497)</t>
  </si>
  <si>
    <t>Vižinada  (498)</t>
  </si>
  <si>
    <t>Vladislavci  (579)</t>
  </si>
  <si>
    <t>Voćin  (499)</t>
  </si>
  <si>
    <t>Vodice  (500)</t>
  </si>
  <si>
    <t>Vodnjan  (502)</t>
  </si>
  <si>
    <t>Vođinci  (584)</t>
  </si>
  <si>
    <t>Vojnić  (503)</t>
  </si>
  <si>
    <t>Vratišinec  (504)</t>
  </si>
  <si>
    <t>Vrbanja  (505)</t>
  </si>
  <si>
    <t>Vrbje  (506)</t>
  </si>
  <si>
    <t>Vrbnik  (507)</t>
  </si>
  <si>
    <t>Vrbovec  (508)</t>
  </si>
  <si>
    <t>Vrbovsko  (509)</t>
  </si>
  <si>
    <t>Vrgorac  (511)</t>
  </si>
  <si>
    <t>Vrhovine  (512)</t>
  </si>
  <si>
    <t>Vrlika  (513)</t>
  </si>
  <si>
    <t>Vrpolje  (514)</t>
  </si>
  <si>
    <t>Vrsar  (516)</t>
  </si>
  <si>
    <t>Vrsi  (625)</t>
  </si>
  <si>
    <t>Vuka  (517)</t>
  </si>
  <si>
    <t>Vukovar  (518)</t>
  </si>
  <si>
    <t>Zabok  (519)</t>
  </si>
  <si>
    <t>Zadar  (520)</t>
  </si>
  <si>
    <t>Zadvarje  (595)</t>
  </si>
  <si>
    <t>Zagorska Sela  (521)</t>
  </si>
  <si>
    <t>Zagreb  (133)</t>
  </si>
  <si>
    <t>Zagvozd  (522)</t>
  </si>
  <si>
    <t>Zaprešić  (543)</t>
  </si>
  <si>
    <t>Zažablje  (523)</t>
  </si>
  <si>
    <t>Zdenci  (524)</t>
  </si>
  <si>
    <t>Zemunik Donji  (525)</t>
  </si>
  <si>
    <t>Zlatar  (526)</t>
  </si>
  <si>
    <t>Zlatar-Bistrica  (527)</t>
  </si>
  <si>
    <t>Zmijavci  (528)</t>
  </si>
  <si>
    <t>Zrinski Topolovac  (566)</t>
  </si>
  <si>
    <t>Žakanje  (530)</t>
  </si>
  <si>
    <t>Žminj  (531)</t>
  </si>
  <si>
    <t>Žumberak  (540)</t>
  </si>
  <si>
    <t>Župa Dubrovačka  (602)</t>
  </si>
  <si>
    <t>Županja  (534)</t>
  </si>
  <si>
    <t>GRESKE</t>
  </si>
  <si>
    <t>UPOZ</t>
  </si>
  <si>
    <t>Rbr.</t>
  </si>
  <si>
    <t>Rezultat kontrole</t>
  </si>
  <si>
    <t>Opis dodatne kontrole</t>
  </si>
  <si>
    <t>Opće kontrole</t>
  </si>
  <si>
    <t>Popunjenost zaglavlja. Svi podaci u zaglavlju moraju biti popunjeni. Ako ova kontrola nije zadovoljena znači da niste popunili sva polja u zaglavlju obrasca. Takav obrazac neće moći biti zaprimljen i učitan kroz program. Matični broj se ne popunjava samo za predstavništva stranih udruga u Republici Hrvatskoj koje ga nisu dobile, a one ujedno ne popunjavaju ni polje šifra djelatnosti već upisuju četiri nule pa će prema tome ova kontrola javiti pogrešku ako je šifra djelatnosti "0000" a popunjen je i matični broj obveznika.</t>
  </si>
  <si>
    <t>Upisani broj računa mora biti u IBAN formatu, duljine 21 (HRxxxxxxxxxxxxxxxxxxx), s vodećim tekstom HR. Isto tako, svi znakovi iza vodećeg teksta HR moraju biti brojevne vrijednosti (znamenke 0-9, bez crtica, razmaka i drugih znakova). Neispravno upisan račun u IBAN formatu javit će pogrešku, a ako račun nije popunjen javit će se upozorenje.</t>
  </si>
  <si>
    <t>Samo strane udruge, tj. njihova predstavništva u RH ne moraju imati popunjen matični broj. Ako se radi o takvoj udruzi, onda ona nema ni šifru djelatnosti, tj. u šifru djelatnosti upisuju se četiri nule - "0000". Ova kontrola je u grešci ako je djelatnost "0000", a matični broj je upisan ili ako matični broj nije upisan, a djelatnost je upisana neka druga, a ne "0000".</t>
  </si>
  <si>
    <r>
      <rPr>
        <rFont val="Arial"/>
        <color rgb="FF003366"/>
        <sz val="9.0"/>
      </rPr>
      <t xml:space="preserve">Početni i završni datumi upisani na referentnu stranicu ne mogu biti manji od početnog datuma razdoblja i ne mogu biti veći od završnog datuma razdoblja. Završni datum upisan na referentnu stranicu mora biti veći od početnog. </t>
    </r>
    <r>
      <rPr>
        <rFont val="Arial"/>
        <b/>
        <color rgb="FF003366"/>
        <sz val="9.0"/>
      </rPr>
      <t>Kontrola će javiti pogrešku</t>
    </r>
    <r>
      <rPr>
        <rFont val="Arial"/>
        <color rgb="FF003366"/>
        <sz val="9.0"/>
      </rPr>
      <t xml:space="preserve"> ako neki od ovih datuma nije upisan ili je pogrešno upisan.  </t>
    </r>
    <r>
      <rPr>
        <rFont val="Arial"/>
        <b/>
        <color rgb="FF003366"/>
        <sz val="9.0"/>
      </rPr>
      <t>Kontrola će upozoriti</t>
    </r>
    <r>
      <rPr>
        <rFont val="Arial"/>
        <color rgb="FF003366"/>
        <sz val="9.0"/>
      </rPr>
      <t xml:space="preserve"> ako se upisani početni i završni datum razlikuju od datuma razdoblja, ali kontrolu možete zanemariti ako se radi o obvezniku koji je stvarno započeo s poslovanjem nakon početnog datuma razdoblja obrade ili je prestao s poslovanjem prije završnog datuma razdoblja obrade.</t>
    </r>
  </si>
  <si>
    <t>Popunjenost podnožja obrasca (podaci u podnožju koji moraju biti popunjeni su zakonski predstavnik, osoba za kontakt i broj telefona). Ako ova kontrola nije zadovoljena znači da neki od navedenih podataka nije upisan. Takav obrazac neće moći biti zaprimljen i učitan kroz program. Provjerite još jednom i popunite sva polja.</t>
  </si>
  <si>
    <r>
      <rPr>
        <rFont val="Arial"/>
        <b/>
        <color rgb="FF003366"/>
        <sz val="9.0"/>
      </rPr>
      <t>Reginalne postavke</t>
    </r>
    <r>
      <rPr>
        <rFont val="Arial"/>
        <b val="0"/>
        <color rgb="FF003366"/>
        <sz val="9.0"/>
      </rPr>
      <t xml:space="preserve"> na ovom računalu su pogrešne. Ako je ova kontrola pogrešna znači da postavke na računalu nisu primjerene hrvatskom pravopisu. Prema hrvatskom pravopisu, tisuće se odvajaju točkom, a decimalna mjesta se odvajaju zarezom. Ova pogreška ne znači da je obrazac matematički ili logički neispravan, već da se zbog postavki ovog računala obrazac neće moći učitati kroz aplikaciju. Potrebno je u Control Panel-u, opcija Regional Settings ili Regional And Language Options postaviti formate brojeva i valuta na način da se tisuće odvajaju točkom (digit group symbol), a decimalna mjesta zarezom (decimal symbol). Datoteku snimljenu na računalu sa ovakvim postavkama biti će moguće učitati. </t>
    </r>
    <r>
      <rPr>
        <rFont val="Arial"/>
        <b/>
        <color rgb="FF003366"/>
        <sz val="9.0"/>
      </rPr>
      <t>Kako biste nakon promjena postavki ovu kontrolu resetirali, tj. pokrenuli je ponovo, potrebno je nakon promjena postavki Regional Settingsa izbrisati, pa ponovo upisati broj pošte jer na načinu prikaza poštanskog broja ova kontrola provjerava formate brojeva.</t>
    </r>
  </si>
  <si>
    <r>
      <rPr>
        <rFont val="Arial"/>
        <b/>
        <color rgb="FF003366"/>
        <sz val="9.0"/>
      </rPr>
      <t>Pogrešan tip datoteke.</t>
    </r>
    <r>
      <rPr>
        <rFont val="Arial"/>
        <b val="0"/>
        <color rgb="FF003366"/>
        <sz val="9.0"/>
      </rPr>
      <t xml:space="preserve"> Pojavom Office-a 2007. i novijim verzijama uveden je novi format Excel datoteka s nastavkom ".xlsx". Kako je moguće da i novije verzije Microsoft Excel-a rade sa starijim tipom datoteka, za predaju u Finu zadržan je stariji tip Excel datoteka jer je kompatibilan s starijim i novijim verzijama Excel-a te Apache OpenOffice-om. Ako je ova kontrola pogrešna, znači da datoteka u nazivu ima ".xlsx" tj. da je pretvorena u novi format. Da bi se datoteka mogla učitati u Finine aplikacije potrebno ju je prije predaje vratiti u stariju verziju. Potrebno je odabrati "File" &gt; "Save As" te pod "File Type" odabrati "Microsoft Excel 97-2000 workbook" (za englesku verziju Excel-a) ili "Datoteka" &gt; "Spremi kao..." te odabrati "Microsoft Excel 97-2003 radna knjiga" u hrvatskoj verziji Office-a. U tom slučaju će se i u nastavak na kraju naziva datoteke ".xlsx" pretvoriti u ".xls", datoteku ćete moći poslati putem web-a, moći će se učitati u poslovnici Fine. Nakon snimanja u novom formatu potrebno je stisnuti tipku F9 pa ova kontrola neće javljati pogrešku. Ako se javi upozorenje o nekompatibilnosti sa starijom verzijom Excela, zanemarite ga.</t>
    </r>
  </si>
  <si>
    <t>Popunjenost izvještaja. Obveznici dvojnog knjigovodstva dužni su predavati za polugodište obrazac PR-RAS-NPF, a za godinu obrasce PR-RAS-NPF i BIL. Neprofitne organizacije koje nisu obveznici vođenja dvojnog knjigovodstva ne predaju navedene obrasce već predaju obrazac G-PR-IZ-NPF samo za godinu. Ova kontrola javljat će pogrešku ako je za odabrano razdoblje i vrstu obveznika dvojnog knjigovodstva popunjen izvještaj koji obveznik ne predaje. Isto tako ova kontrola će javiti upozorenje ako je obrazac koji bi trebao biti popunjen nepopunjen što je u rijetkim slučajevima moguće kad se radi o neprofitnim organizacijama koje nisu poslovale pa nemaju ni prihode ni rashode niti bilo kakve druge financijske transakcije u razdoblju.</t>
  </si>
  <si>
    <t>Kontrolni broj mora biti vrijednost veća od nule, kontrola javlja pogrešku ako je kontrolni broj nečitak (piše tekst #VRIJ ili #VALUE), a upozorava ako je kontrolni broj nula jer samo u iznimnim slučajevima obrazac može imati sve nule. Ako ova kontrola javlja pogrešku vjerojatno je da je zbog pogrešnog načina unosa (cut/paste metode unosa) došlo do oštećenja datoteke ili je u neko brojevno polje upisan podatak koji nije broj. U ovom slučaju skinite novu praznu datoteku i popuniti je ponovo držeći se pravila popunjavanja.</t>
  </si>
  <si>
    <t>Kontrole izvještaja PR-RAS</t>
  </si>
  <si>
    <t>AOP oznake 151 i 152 u stupcu jedne godine ne mogu biti istovremeno popunjene (obveznik može iz prethodnih razdoblja imati ili preneseni višak ili preneseni manjak - ne oboje istovremeno)</t>
  </si>
  <si>
    <t>Svi iznosi moraju biti pozitivne vrijednosti. Ako je neka vrijednost upisana s negativnim predznakom tada kontrola nije zadovoljena i obrazac je neispravan.</t>
  </si>
  <si>
    <r>
      <rPr>
        <rFont val="Arial"/>
        <b/>
        <color rgb="FF003366"/>
        <sz val="9.0"/>
      </rPr>
      <t>Broj volontera i broj sati volontiranja</t>
    </r>
    <r>
      <rPr>
        <rFont val="Arial"/>
        <b val="0"/>
        <color rgb="FF003366"/>
        <sz val="9.0"/>
      </rPr>
      <t xml:space="preserve"> (AOP 162 i 163) moraju biti ili oba podatka nula ili oba podatka različita od nule s time da broj volontera ne može biti veći od broja sati volontiranja. Ako ovi uvjeti nisu zadovoljeni kontrola</t>
    </r>
    <r>
      <rPr>
        <rFont val="Arial"/>
        <b/>
        <color rgb="FF003366"/>
        <sz val="9.0"/>
      </rPr>
      <t xml:space="preserve"> javlja pogrešku</t>
    </r>
    <r>
      <rPr>
        <rFont val="Arial"/>
        <b val="0"/>
        <color rgb="FF003366"/>
        <sz val="9.0"/>
      </rPr>
      <t xml:space="preserve">. Kontrola vrijedi za oba stupca podataka. </t>
    </r>
    <r>
      <rPr>
        <rFont val="Arial"/>
        <b/>
        <color rgb="FF003366"/>
        <sz val="9.0"/>
      </rPr>
      <t xml:space="preserve">Kontrola upozorava </t>
    </r>
    <r>
      <rPr>
        <rFont val="Arial"/>
        <b val="0"/>
        <color rgb="FF003366"/>
        <sz val="9.0"/>
      </rPr>
      <t>ako je broj volontera veći od 500 jer je to neuobičajeno velik broj, ali ako je podatak stvarno toliki, kontrolu zanemarite.</t>
    </r>
  </si>
  <si>
    <t>Svi iznosi moraju biti iskazani u eurima i centima (zaokruženi na 2 decimale) dok brojevi (broj zaposlenih, broj volontera, broj sati volontiranja itd.) koji se ne smatraju iznosima moraju biti upisani bez decimala. Ako je samo jedna AOP oznaka iskazana na više decimala od dopuštenog broja ova kontrola nije zadovoljena. Takav obrazac je neispravan. Provjerite upisane podatke i ispravite upis. Ako ova kontrola nije zadovoljena, provjerite svaki pojedinačni upisani iznos, ali i iznos upisan s previše decimala trebao bi biti obojan drugom bojom.</t>
  </si>
  <si>
    <t>Kod PR-RAS obrasca na godišnjoj razini (ne i na šestomjesečnoj) AOP 159 u stupcu prethodne godine (stanje novčanih sredstava na kraju razdoblja) mora biti jednak AOP oznaci 156 u stupcu tekuće godine (stanje novčanih sredstava na početku. Nema dopuštenog odstupanja s obzirom da se AOP 156 u stupac tekuće godine upisuje, a ne izračunaa.. Ova kontrola ne vrijedi u slučaju da je stupac prethodne godine nepopunjen.</t>
  </si>
  <si>
    <t>Na godišnjoj razini, AOP oznaka 154 obrasca PR-RAS-NPF mora biti jednaka AOP oznaci 199 obrasca BIL. Isto tako, AOP oznaka 155 u obrascu PR-RAS-NPF mora biti jednaka AOP oznaci 200 u obrascu BIL. Kontrola vrijedi za obje godine, osim u slučaju da u PR-RAS obrascu nije popunjen stupac prethodne godine, tada kontrola provjerava samo tekuću godinu.</t>
  </si>
  <si>
    <t>Na godišnjoj razini, stanje novčanih sredstava na kraju razdoblja iskazano u Bilanci i PR-RAS-NPF obrasc mora biti isto, tj. AOP 159 u PR-RAS-NPR obrascu mora biti isti kao i AOP 075 u Bilanci. Kontrola vrijedi za oba stupca podataka i zbog zaokruživanja dopušta odstupanje od 0,14 eura. Kontrola ne vrijedi za stupac prethodne godine samo ako stupac prethodne godine u obrascu PR-RAS-NPF nije popunjen.</t>
  </si>
  <si>
    <t>Upozorenje na broj zaposlenih (AOP oznake 160 i 161). Ova kontrola upozorava na neuobičajeno velik broj zaposlenih kod neprofitnih organizacija (veći od 1000). U slučaju da je broj zaposlenih stvarno veći od 1.000 ovu kontrolu zanemarite (stranke, sindikati, udruge građana unose samo broj zaposlenih u samoj stranci, sindikatu ili udruzi, ne broj članova stranke, sindikata ili udruge).</t>
  </si>
  <si>
    <t>Ako postoje radnici (AOP 160 i 161) tada moraju postojati i rashodi za radnike (AOP 055) i obrnuto. Iznimke su neprofitne organizacije kojima plaće isplaćuje druga pravna osoba ili one neprofitne organizacije kod kojih su isplaćene plaće ali ne postoje stalni radnici pa je prosjek zaposlenih prema broju sati rada manji od 0,5 (zaokruženo je nula).</t>
  </si>
  <si>
    <t>Kontrole izvještaja BIL</t>
  </si>
  <si>
    <t>U obrascu Bilanca, AOP oznaka 001 i 145 moraju biti jednake u oba stupca podataka (dozvoljava se razlika od 1 euro zbog zaokruživanja).</t>
  </si>
  <si>
    <t>U bilanci, ako postoji Višak prihoda (AOP 199), Manjak prihoda (AOP 200) jednak je nuli (i obrnuto). Ako ovaj uvjet nije zadovoljen, nije ni ova kontrola.</t>
  </si>
  <si>
    <t>Svi iznosi osim AOP oznake 195 moraju biti pozitivne vrijednosti. Ako je neka vrijednost upisana s negativnim predznakom tada kontrola nije zadovoljena i obrazac je neispravan.</t>
  </si>
  <si>
    <t>Kontrole izvještaja G-PR-IZ-NPF</t>
  </si>
  <si>
    <t>Neprofitna organizacija koja vodi jednostavno knjigovodstvo, a koja u jednoj godini ostvari prihod preko 230.000 kn (30.526,25€) obvezna je od iduće godine voditi dvojno knjigovodstvo. Ova kontrola javit će pogrešku ako je ukupan prihod na obrascu G-PR-IZ-NPF u stupcu prethodne godine veći od tog iznosa jer je u tom slučaju subjekt obveznik vođenja dvojnog knjigovodstva i dužan je predati obrasce BIL i PR-RAS-NPF, a ne G-PR-IZ-NPF. Kontrola će dodatno upozoriti obveznika ako je prihod u tekućoj godini veći ili jednak 230.000 kn (30.526,25€) jer u tom slučaju za sljedeću godinu subjekt je dužan početi voditi dvojno knjigovodstvo i na godinu predati PR-RAS i BIL obrazac.</t>
  </si>
  <si>
    <t>Samo AOP oznake 029 može biti negativna. Sve ostale AOP oznake moraju biti veće ili jednake nuli. Kontrola javlja grešku ako je na bilo kojoj od ovih ostalih AOP oznaka upisan negativan podatak.</t>
  </si>
  <si>
    <t>Upozorenje na broj zaposlenih i izdatke za radnike. U pravilu, ako postoje izdaci za radnike, broj zaposlenih bi trebao biti veći od nule i obratno, ako postoje zaposleni, trebali bi postojati i izdaci za radnike. Samo u iznimnim situacijama mogu postojati zaposleni bez izdataka za radnike ili postojati izdaci za radnike, a da nema zaposlenih. Kontrola upozorava ako je jedan od ovih podataka popunjen, a drugi nula. Kontrola provjerava podatke u oba stupca podataka. Ako je stanje zaposlenih i izdataka stvarno takvo, kontrolu zanemarite.</t>
  </si>
  <si>
    <r>
      <rPr>
        <rFont val="Arial"/>
        <b/>
        <color rgb="FF003366"/>
        <sz val="9.0"/>
      </rPr>
      <t>Broj volontera i broj sati volontiranja</t>
    </r>
    <r>
      <rPr>
        <rFont val="Arial"/>
        <b val="0"/>
        <color rgb="FF003366"/>
        <sz val="9.0"/>
      </rPr>
      <t xml:space="preserve"> (AOP 038 i 039) moraju biti ili oba podatka nula ili oba podatka različita od nule s time da broj volontera ne može biti veći od broja sati volontiranja. Ako ovi uvjeti nisu zadovoljeni kontrola</t>
    </r>
    <r>
      <rPr>
        <rFont val="Arial"/>
        <b/>
        <color rgb="FF003366"/>
        <sz val="9.0"/>
      </rPr>
      <t xml:space="preserve"> javlja pogrešku</t>
    </r>
    <r>
      <rPr>
        <rFont val="Arial"/>
        <b val="0"/>
        <color rgb="FF003366"/>
        <sz val="9.0"/>
      </rPr>
      <t xml:space="preserve">. Kontrola vrijedi za oba stupca podataka. </t>
    </r>
    <r>
      <rPr>
        <rFont val="Arial"/>
        <b/>
        <color rgb="FF003366"/>
        <sz val="9.0"/>
      </rPr>
      <t xml:space="preserve">Kontrola upozorava </t>
    </r>
    <r>
      <rPr>
        <rFont val="Arial"/>
        <b val="0"/>
        <color rgb="FF003366"/>
        <sz val="9.0"/>
      </rPr>
      <t>ako je broj volontera veći od 500 jer je to neuobičajeno velik broj, ali ako je podatak stvarno toliki, kontrolu zanemarite.</t>
    </r>
  </si>
  <si>
    <t>Ukupna novčana sredstva na računima i blagajni moraju biti jednaka zbroju ostvarenih viškova / manjkova prihoda u godini i prenesenog viška ili manjka prihoda iz prethodne godine, tj. AOP oznaka 031+032+033 mora biti jednaka zbroju AOP oznaka 029+030. Kontrola vrijedi za oba stupca podataka i dopušta razliku od 0,14€ zbog zaokruživanja.</t>
  </si>
  <si>
    <t>Ako postoje izdaci za naknade volonterima treba biti upisan i broj volontera. Kontrola upozorava ako postoje izdaci, a upisani broj volontera je nula. Kontrola upozorava na oba stupca podataka.</t>
  </si>
  <si>
    <t>Na ovom radnom listu predviđeno je da se prilikom svake promjene Excel datoteke dopiše svaka promjena koja je nastala u obrascu, bez obzira da li je nastala zbog promjene u samom obrascu ili je razlog promjena dizajna obrasca, poslovnih pravila i slično.</t>
  </si>
  <si>
    <t>Verzija</t>
  </si>
  <si>
    <t>Opis promjene</t>
  </si>
  <si>
    <t>5.0.0.</t>
  </si>
  <si>
    <t>Nova objedinjena Excel datoteka svih obrazaca neprofitnih organizacija - primjena od 1. siječnja 2016.</t>
  </si>
  <si>
    <t>5.0.1.</t>
  </si>
  <si>
    <t>Ispravljena je kontrola broj 14 koja je radila u slučaju da je obveznik iskazao višak prihoda poslovanja (AOP 139), ali nije radila u slučaju da je obveznik iskazao manjak prihoda (AOP 140).</t>
  </si>
  <si>
    <t>5.0.2.</t>
  </si>
  <si>
    <t>Omogućen je unos ostalih razdoblja u 2016. godini.</t>
  </si>
  <si>
    <t>5.0.3.</t>
  </si>
  <si>
    <t>Ispravljena je kontrola broj 23 koja "nije radila" na koloni prethodne godine, već samo na koloni tekuće. Dodan je komentar na broj pogrešaka u praznom obrascu jer je bilo dosta upita da zašto se javljaju pogreške u obrascu a nisu još ni počeli popunjavati ga.</t>
  </si>
  <si>
    <t>5.0.4.</t>
  </si>
  <si>
    <t>Dodana je kontrola pod rednim brojem 28 koja je bila ispuštena iz Excel datoteke kod inicijalnog objedinjavanja svih obrazaca u jednu datoteku. Ispravljena je kontrola 24 koja nije dojavljivala grešku kada su bili upisani pogrešni podaci. Ako imate već popunjene obrasce u verziji 5.0.3. nije potrebno prebacivati podatke u noviju verziju ako su podaci ispravni, tj. da zadovoljavaju uvjete u svim kontrolama.</t>
  </si>
  <si>
    <t>5.0.5.</t>
  </si>
  <si>
    <t>Dodano je razdoblje za 2016-09. u popis AOP oznaka razdoblja.</t>
  </si>
  <si>
    <t>5.0.6.</t>
  </si>
  <si>
    <t>Omogućen je odabir novih razdoblja za 2017. godinu (2017-03, 2017-06, 2017-09 i 2017-12). Sitne izmjene uputa.</t>
  </si>
  <si>
    <t>5.0.7.</t>
  </si>
  <si>
    <t>Izbačen je obrazac S-PR-RAS-NPF jer se više ne predaje. Uklonjena su sa referentne stranice razdoblja za I. i III. kvartal, te dio koji se odnosiona obrazac S-PR-RAS-NPF. Uklonjena je oznaka za mjesto pečata s referentne stranice. Dodana je kontrola u obrazc G-PR-IZ-NPF na ukupni prihod u tekućoj i prethodnoj godini.</t>
  </si>
  <si>
    <t>6.0.0.</t>
  </si>
  <si>
    <t>Obrazac PR-RAS je izmijenjen u odnosu na 2017. i ranije godine, dodana su nova konta u obrazac PR-RAS-NPF. Zbog izmjene obrasca dorađene su i kontrole.</t>
  </si>
  <si>
    <t>6.0.1.</t>
  </si>
  <si>
    <t>Dodana razdoblja za 2020. godinu. Ispravljeni opisi u komentarima za djelatnost i šifru grada/općine.</t>
  </si>
  <si>
    <t>6.0.2.</t>
  </si>
  <si>
    <t>Dodana razdoblja za 2021. godinu</t>
  </si>
  <si>
    <t>6.0.3.</t>
  </si>
  <si>
    <t>Dodana razdoblja za 2022. godinu</t>
  </si>
  <si>
    <t>6.0.4.</t>
  </si>
  <si>
    <t>Dodana razdoblja za 2023. i 2024. godinu i obrazac je prerađen da se iznosi unose u eurima i centima, tj. na dvije decimale, osim AOP oznaka koje predstavljaju broj nečega (zaposlenih, volontera itd.). Takva polja unose se i dalje kao cijeli broj, a obojana su blagom žutom bojom. Kako postoji mogućnost da se obrazac u 2024. promijeni, za popunjavanje izvještaja za 2024. godinu provjerite na stranicama Fine ili Ministarstva postoji li novija verzija obrasca prije popunjavanja.</t>
  </si>
  <si>
    <t>6.0.5.</t>
  </si>
  <si>
    <t>Ispravljene neke kontrole kod godišnjih izvještaja gdje je dopušteno odstupanje bilo 1€ pa je promijenjeno na 0,14€.</t>
  </si>
  <si>
    <t>6.0.6.</t>
  </si>
  <si>
    <t>Ispravljena pogreška da AOP oznake Bilance od AOP-a 149 do kraja obrasca nije bilo moguće unositi s decimalama.</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</si>
</sst>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000"/>
    <numFmt numFmtId="165" formatCode="#,##0.0000"/>
    <numFmt numFmtId="166" formatCode="0000000"/>
    <numFmt numFmtId="167" formatCode="00000000000"/>
    <numFmt numFmtId="168" formatCode="00000000"/>
    <numFmt numFmtId="169" formatCode="#,##0.0"/>
    <numFmt numFmtId="170" formatCode="0000"/>
  </numFmts>
  <fonts count="51">
    <font>
      <sz val="10.0"/>
      <color rgb="FF000000"/>
      <name val="Arial"/>
      <scheme val="minor"/>
    </font>
    <font>
      <sz val="10.0"/>
      <color theme="1"/>
      <name val="Arial"/>
    </font>
    <font>
      <b/>
      <sz val="8.0"/>
      <color rgb="FF000080"/>
      <name val="Arial"/>
    </font>
    <font>
      <b/>
      <sz val="8.0"/>
      <color rgb="FFFFFFFF"/>
      <name val="Arial"/>
    </font>
    <font>
      <b/>
      <sz val="12.0"/>
      <color rgb="FF0000FF"/>
      <name val="Arial"/>
    </font>
    <font/>
    <font>
      <b/>
      <sz val="11.0"/>
      <color rgb="FF0000FF"/>
      <name val="Arial"/>
    </font>
    <font>
      <b/>
      <sz val="14.0"/>
      <color rgb="FF003366"/>
      <name val="Arial"/>
    </font>
    <font>
      <i/>
      <sz val="12.0"/>
      <color theme="1"/>
      <name val="Times New Roman"/>
    </font>
    <font>
      <b/>
      <u/>
      <sz val="12.0"/>
      <color rgb="FF0000FF"/>
      <name val="Arial"/>
    </font>
    <font>
      <sz val="10.0"/>
      <color rgb="FF0000FF"/>
      <name val="Arial"/>
    </font>
    <font>
      <b/>
      <sz val="14.0"/>
      <color rgb="FFFFFFFF"/>
      <name val="Arial"/>
    </font>
    <font>
      <b/>
      <sz val="10.0"/>
      <color rgb="FFFFFFFF"/>
      <name val="Arial"/>
    </font>
    <font>
      <b/>
      <sz val="10.0"/>
      <color rgb="FF800000"/>
      <name val="Arial"/>
    </font>
    <font>
      <sz val="10.0"/>
      <color rgb="FF003366"/>
      <name val="Arial"/>
    </font>
    <font>
      <sz val="9.0"/>
      <color rgb="FF003366"/>
      <name val="Arial"/>
    </font>
    <font>
      <b/>
      <sz val="9.0"/>
      <color rgb="FF003366"/>
      <name val="Arial"/>
    </font>
    <font>
      <b/>
      <sz val="10.0"/>
      <color rgb="FFFF0000"/>
      <name val="Arial"/>
    </font>
    <font>
      <sz val="10.0"/>
      <color rgb="FF000000"/>
      <name val="Arial"/>
    </font>
    <font>
      <b/>
      <sz val="10.0"/>
      <color theme="1"/>
      <name val="Arial"/>
    </font>
    <font>
      <b/>
      <sz val="10.0"/>
      <color rgb="FF000080"/>
      <name val="Arial"/>
    </font>
    <font>
      <b/>
      <sz val="16.0"/>
      <color rgb="FF003366"/>
      <name val="Arial"/>
    </font>
    <font>
      <b/>
      <sz val="11.0"/>
      <color rgb="FF003366"/>
      <name val="Arial"/>
    </font>
    <font>
      <b/>
      <sz val="11.0"/>
      <color rgb="FF800000"/>
      <name val="Arial"/>
    </font>
    <font>
      <sz val="11.0"/>
      <color theme="1"/>
      <name val="Arial"/>
    </font>
    <font>
      <b/>
      <sz val="10.0"/>
      <color rgb="FF003366"/>
      <name val="Arial"/>
    </font>
    <font>
      <b/>
      <sz val="10.0"/>
      <color rgb="FF000000"/>
      <name val="Arial"/>
    </font>
    <font>
      <b/>
      <sz val="8.0"/>
      <color rgb="FF808080"/>
      <name val="Arial"/>
    </font>
    <font>
      <sz val="8.0"/>
      <color rgb="FFC0C0C0"/>
      <name val="Arial"/>
    </font>
    <font>
      <b/>
      <sz val="12.0"/>
      <color rgb="FFFF0000"/>
      <name val="Arial"/>
    </font>
    <font>
      <b/>
      <sz val="8.0"/>
      <color theme="1"/>
      <name val="Arial"/>
    </font>
    <font>
      <sz val="9.0"/>
      <color theme="1"/>
      <name val="Arial"/>
    </font>
    <font>
      <sz val="12.0"/>
      <color theme="1"/>
      <name val="Arial"/>
    </font>
    <font>
      <b/>
      <sz val="8.0"/>
      <color rgb="FF003366"/>
      <name val="Arial"/>
    </font>
    <font>
      <sz val="11.0"/>
      <color rgb="FF000000"/>
      <name val="Arial"/>
    </font>
    <font>
      <b/>
      <sz val="11.0"/>
      <color rgb="FF000000"/>
      <name val="Arial"/>
    </font>
    <font>
      <b/>
      <sz val="11.0"/>
      <color theme="1"/>
      <name val="Arial"/>
    </font>
    <font>
      <b/>
      <sz val="10.0"/>
      <color rgb="FF0000FF"/>
      <name val="Arial"/>
    </font>
    <font>
      <b/>
      <sz val="18.0"/>
      <color rgb="FF003366"/>
      <name val="Arial"/>
    </font>
    <font>
      <b/>
      <sz val="12.0"/>
      <color rgb="FF003366"/>
      <name val="Arial"/>
    </font>
    <font>
      <sz val="11.0"/>
      <color rgb="FF003366"/>
      <name val="Arial"/>
    </font>
    <font>
      <b/>
      <sz val="8.0"/>
      <color rgb="FFC0C0C0"/>
      <name val="Arial"/>
    </font>
    <font>
      <b/>
      <sz val="11.0"/>
      <color rgb="FFFF0000"/>
      <name val="Arial"/>
    </font>
    <font>
      <b/>
      <sz val="9.0"/>
      <color rgb="FF0000FF"/>
      <name val="Arial"/>
    </font>
    <font>
      <sz val="7.0"/>
      <color theme="1"/>
      <name val="Arial"/>
    </font>
    <font>
      <b/>
      <sz val="9.0"/>
      <color theme="1"/>
      <name val="Arial"/>
    </font>
    <font>
      <b/>
      <sz val="9.0"/>
      <color rgb="FFFFFFFF"/>
      <name val="Arial"/>
    </font>
    <font>
      <b/>
      <sz val="12.0"/>
      <color rgb="FFFFFFFF"/>
      <name val="Arial"/>
    </font>
    <font>
      <b/>
      <sz val="10.0"/>
      <color rgb="FFFFFFCC"/>
      <name val="Arial"/>
    </font>
    <font>
      <b/>
      <sz val="8.0"/>
      <color rgb="FF339966"/>
      <name val="Arial"/>
    </font>
    <font>
      <b/>
      <sz val="12.0"/>
      <color rgb="FFFFFF00"/>
      <name val="Arial"/>
    </font>
  </fonts>
  <fills count="10">
    <fill>
      <patternFill patternType="none"/>
    </fill>
    <fill>
      <patternFill patternType="lightGray"/>
    </fill>
    <fill>
      <patternFill patternType="solid">
        <fgColor rgb="FFC0C0C0"/>
        <bgColor rgb="FFC0C0C0"/>
      </patternFill>
    </fill>
    <fill>
      <patternFill patternType="solid">
        <fgColor rgb="FF003366"/>
        <bgColor rgb="FF003366"/>
      </patternFill>
    </fill>
    <fill>
      <patternFill patternType="solid">
        <fgColor rgb="FFFFFFFF"/>
        <bgColor rgb="FFFFFFFF"/>
      </patternFill>
    </fill>
    <fill>
      <patternFill patternType="solid">
        <fgColor rgb="FFFFFFCC"/>
        <bgColor rgb="FFFFFFCC"/>
      </patternFill>
    </fill>
    <fill>
      <patternFill patternType="solid">
        <fgColor rgb="FFFFFF99"/>
        <bgColor rgb="FFFFFF99"/>
      </patternFill>
    </fill>
    <fill>
      <patternFill patternType="solid">
        <fgColor rgb="FFFFFF00"/>
        <bgColor rgb="FFFFFF00"/>
      </patternFill>
    </fill>
    <fill>
      <patternFill patternType="solid">
        <fgColor rgb="FF808080"/>
        <bgColor rgb="FF808080"/>
      </patternFill>
    </fill>
    <fill>
      <patternFill patternType="solid">
        <fgColor rgb="FF969696"/>
        <bgColor rgb="FF969696"/>
      </patternFill>
    </fill>
  </fills>
  <borders count="124">
    <border/>
    <border>
      <left style="thin">
        <color rgb="FF000000"/>
      </left>
      <right style="thin">
        <color rgb="FFFFFFFF"/>
      </right>
      <top style="thin">
        <color rgb="FF000000"/>
      </top>
      <bottom style="thin">
        <color rgb="FF000000"/>
      </bottom>
    </border>
    <border>
      <left style="thin">
        <color rgb="FFFFFFFF"/>
      </left>
      <right style="thin">
        <color rgb="FFFFFFFF"/>
      </right>
      <top style="thin">
        <color rgb="FF000000"/>
      </top>
      <bottom style="thin">
        <color rgb="FF000000"/>
      </bottom>
    </border>
    <border>
      <left style="thin">
        <color rgb="FFFFFFFF"/>
      </left>
      <right style="thin">
        <color rgb="FFFFFFFF"/>
      </right>
      <top/>
      <bottom/>
    </border>
    <border>
      <left style="thin">
        <color rgb="FFFFFFFF"/>
      </left>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top/>
      <bottom style="thick">
        <color rgb="FF003366"/>
      </bottom>
    </border>
    <border>
      <top/>
      <bottom style="thick">
        <color rgb="FF003366"/>
      </bottom>
    </border>
    <border>
      <right style="thin">
        <color rgb="FF000000"/>
      </right>
      <top/>
      <bottom style="thick">
        <color rgb="FF003366"/>
      </bottom>
    </border>
    <border>
      <left style="thick">
        <color rgb="FF003366"/>
      </left>
      <top style="thick">
        <color rgb="FF003366"/>
      </top>
      <bottom style="thick">
        <color rgb="FF003366"/>
      </bottom>
    </border>
    <border>
      <top style="thick">
        <color rgb="FF003366"/>
      </top>
      <bottom style="thick">
        <color rgb="FF003366"/>
      </bottom>
    </border>
    <border>
      <right style="thick">
        <color rgb="FF003366"/>
      </right>
      <top style="thick">
        <color rgb="FF003366"/>
      </top>
      <bottom style="thick">
        <color rgb="FF003366"/>
      </bottom>
    </border>
    <border>
      <left style="thin">
        <color rgb="FF000000"/>
      </left>
      <top style="thick">
        <color rgb="FF003366"/>
      </top>
      <bottom style="thin">
        <color rgb="FF000000"/>
      </bottom>
    </border>
    <border>
      <top style="thick">
        <color rgb="FF003366"/>
      </top>
      <bottom style="thin">
        <color rgb="FF000000"/>
      </bottom>
    </border>
    <border>
      <right style="thin">
        <color rgb="FF000000"/>
      </right>
      <top style="thick">
        <color rgb="FF003366"/>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style="thin">
        <color rgb="FF000000"/>
      </left>
      <top/>
      <bottom/>
    </border>
    <border>
      <top/>
      <bottom/>
    </border>
    <border>
      <right/>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right/>
      <top style="thin">
        <color rgb="FF000000"/>
      </top>
      <bottom style="thin">
        <color rgb="FF000000"/>
      </bottom>
    </border>
    <border>
      <left/>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bottom style="thin">
        <color rgb="FF969696"/>
      </bottom>
    </border>
    <border>
      <left style="thin">
        <color rgb="FF000000"/>
      </left>
      <right style="thin">
        <color rgb="FF000000"/>
      </right>
      <top/>
      <bottom style="thin">
        <color rgb="FF000000"/>
      </bottom>
    </border>
    <border>
      <left style="thin">
        <color rgb="FF000000"/>
      </left>
      <top style="thin">
        <color rgb="FF000000"/>
      </top>
      <bottom style="thin">
        <color rgb="FFC0C0C0"/>
      </bottom>
    </border>
    <border>
      <top style="thin">
        <color rgb="FF000000"/>
      </top>
      <bottom style="thin">
        <color rgb="FFC0C0C0"/>
      </bottom>
    </border>
    <border>
      <right style="thin">
        <color rgb="FF000000"/>
      </right>
      <top style="thin">
        <color rgb="FF000000"/>
      </top>
      <bottom style="thin">
        <color rgb="FFC0C0C0"/>
      </bottom>
    </border>
    <border>
      <left style="thin">
        <color rgb="FF000000"/>
      </left>
      <right style="thin">
        <color rgb="FF000000"/>
      </right>
      <top style="thin">
        <color rgb="FF000000"/>
      </top>
      <bottom style="thin">
        <color rgb="FFC0C0C0"/>
      </bottom>
    </border>
    <border>
      <left style="thin">
        <color rgb="FF000000"/>
      </left>
      <top style="thin">
        <color rgb="FFC0C0C0"/>
      </top>
      <bottom style="thin">
        <color rgb="FF000000"/>
      </bottom>
    </border>
    <border>
      <top style="thin">
        <color rgb="FFC0C0C0"/>
      </top>
      <bottom style="thin">
        <color rgb="FF000000"/>
      </bottom>
    </border>
    <border>
      <right style="thin">
        <color rgb="FF000000"/>
      </right>
      <top style="thin">
        <color rgb="FFC0C0C0"/>
      </top>
      <bottom style="thin">
        <color rgb="FF000000"/>
      </bottom>
    </border>
    <border>
      <left style="thin">
        <color rgb="FF000000"/>
      </left>
      <right style="thin">
        <color rgb="FF000000"/>
      </right>
      <top style="thin">
        <color rgb="FFC0C0C0"/>
      </top>
      <bottom style="thin">
        <color rgb="FF000000"/>
      </bottom>
    </border>
    <border>
      <left style="thin">
        <color rgb="FF000000"/>
      </left>
      <top style="thin">
        <color rgb="FFC0C0C0"/>
      </top>
      <bottom style="thin">
        <color rgb="FFC0C0C0"/>
      </bottom>
    </border>
    <border>
      <top style="thin">
        <color rgb="FFC0C0C0"/>
      </top>
      <bottom style="thin">
        <color rgb="FFC0C0C0"/>
      </bottom>
    </border>
    <border>
      <right style="thin">
        <color rgb="FF000000"/>
      </right>
      <top style="thin">
        <color rgb="FFC0C0C0"/>
      </top>
      <bottom style="thin">
        <color rgb="FFC0C0C0"/>
      </bottom>
    </border>
    <border>
      <left style="thin">
        <color rgb="FF000000"/>
      </left>
      <right style="thin">
        <color rgb="FF000000"/>
      </right>
      <top style="thin">
        <color rgb="FFC0C0C0"/>
      </top>
      <bottom style="thin">
        <color rgb="FFC0C0C0"/>
      </bottom>
    </border>
    <border>
      <left style="thin">
        <color rgb="FF808080"/>
      </left>
      <top style="thin">
        <color rgb="FF808080"/>
      </top>
      <bottom style="thin">
        <color rgb="FF808080"/>
      </bottom>
    </border>
    <border>
      <right style="thin">
        <color rgb="FF808080"/>
      </right>
      <top style="thin">
        <color rgb="FF808080"/>
      </top>
      <bottom style="thin">
        <color rgb="FF80808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bottom style="medium">
        <color rgb="FFC0C0C0"/>
      </bottom>
    </border>
    <border>
      <left style="thin">
        <color rgb="FFFFFFFF"/>
      </left>
      <top style="thin">
        <color rgb="FF000000"/>
      </top>
      <bottom style="thin">
        <color rgb="FF000000"/>
      </bottom>
    </border>
    <border>
      <right style="thin">
        <color rgb="FFFFFFFF"/>
      </right>
      <top style="thin">
        <color rgb="FF000000"/>
      </top>
      <bottom style="thin">
        <color rgb="FF000000"/>
      </bottom>
    </border>
    <border>
      <left style="thin">
        <color rgb="FFFFFFFF"/>
      </left>
      <right style="thin">
        <color rgb="FF000000"/>
      </right>
      <top style="thin">
        <color rgb="FF000000"/>
      </top>
      <bottom style="thin">
        <color rgb="FF000000"/>
      </bottom>
    </border>
    <border>
      <right/>
      <top style="thin">
        <color rgb="FF000000"/>
      </top>
      <bottom style="thin">
        <color rgb="FF000000"/>
      </bottom>
    </border>
    <border>
      <top style="thin">
        <color rgb="FF000000"/>
      </top>
      <bottom style="hair">
        <color rgb="FF000000"/>
      </bottom>
    </border>
    <border>
      <right style="hair">
        <color rgb="FF000000"/>
      </right>
      <top style="thin">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top style="hair">
        <color rgb="FF000000"/>
      </top>
    </border>
    <border>
      <right style="hair">
        <color rgb="FF000000"/>
      </right>
      <top style="hair">
        <color rgb="FF000000"/>
      </top>
    </border>
    <border>
      <left style="thin">
        <color rgb="FF000000"/>
      </left>
      <right style="hair">
        <color rgb="FF000000"/>
      </right>
      <top style="thin">
        <color rgb="FF000000"/>
      </top>
      <bottom style="thin">
        <color rgb="FFC0C0C0"/>
      </bottom>
    </border>
    <border>
      <left style="hair">
        <color rgb="FF000000"/>
      </left>
      <bottom style="hair">
        <color rgb="FF000000"/>
      </bottom>
    </border>
    <border>
      <bottom style="hair">
        <color rgb="FF000000"/>
      </bottom>
    </border>
    <border>
      <right style="hair">
        <color rgb="FF000000"/>
      </right>
      <bottom style="hair">
        <color rgb="FF000000"/>
      </bottom>
    </border>
    <border>
      <left style="thin">
        <color rgb="FF000000"/>
      </left>
      <right style="hair">
        <color rgb="FF000000"/>
      </right>
      <top style="thin">
        <color rgb="FFC0C0C0"/>
      </top>
      <bottom style="thin">
        <color rgb="FFC0C0C0"/>
      </bottom>
    </border>
    <border>
      <left style="hair">
        <color rgb="FF000000"/>
      </left>
      <top style="hair">
        <color rgb="FF000000"/>
      </top>
      <bottom style="hair">
        <color rgb="FF000000"/>
      </bottom>
    </border>
    <border>
      <left style="hair">
        <color rgb="FF000000"/>
      </left>
      <top style="thin">
        <color rgb="FFC0C0C0"/>
      </top>
      <bottom style="thin">
        <color rgb="FFC0C0C0"/>
      </bottom>
    </border>
    <border>
      <right style="hair">
        <color rgb="FF000000"/>
      </right>
      <top style="thin">
        <color rgb="FFC0C0C0"/>
      </top>
      <bottom style="thin">
        <color rgb="FFC0C0C0"/>
      </bottom>
    </border>
    <border>
      <left style="thin">
        <color rgb="FF000000"/>
      </left>
      <right style="hair">
        <color rgb="FF000000"/>
      </right>
      <top style="thin">
        <color rgb="FFC0C0C0"/>
      </top>
      <bottom style="thin">
        <color rgb="FF000000"/>
      </bottom>
    </border>
    <border>
      <left style="hair">
        <color rgb="FF000000"/>
      </left>
      <top style="thin">
        <color rgb="FF000000"/>
      </top>
      <bottom style="thin">
        <color rgb="FFC0C0C0"/>
      </bottom>
    </border>
    <border>
      <right style="hair">
        <color rgb="FF000000"/>
      </right>
      <top style="thin">
        <color rgb="FF000000"/>
      </top>
      <bottom style="thin">
        <color rgb="FFC0C0C0"/>
      </bottom>
    </border>
    <border>
      <left style="hair">
        <color rgb="FF000000"/>
      </left>
      <top style="thin">
        <color rgb="FFC0C0C0"/>
      </top>
      <bottom style="thin">
        <color rgb="FF000000"/>
      </bottom>
    </border>
    <border>
      <right style="hair">
        <color rgb="FF000000"/>
      </right>
      <top style="thin">
        <color rgb="FFC0C0C0"/>
      </top>
      <bottom style="thin">
        <color rgb="FF000000"/>
      </bottom>
    </border>
    <border>
      <right style="thin">
        <color rgb="FFFFFFFF"/>
      </right>
      <top style="thin">
        <color rgb="FF000000"/>
      </top>
    </border>
    <border>
      <left style="thin">
        <color rgb="FFFFFFFF"/>
      </left>
      <right style="thin">
        <color rgb="FFFFFFFF"/>
      </right>
      <top style="thin">
        <color rgb="FF000000"/>
      </top>
    </border>
    <border>
      <left style="thin">
        <color rgb="FFFFFFFF"/>
      </left>
      <top style="thin">
        <color rgb="FF000000"/>
      </top>
      <bottom style="thin">
        <color rgb="FFFFFFFF"/>
      </bottom>
    </border>
    <border>
      <right style="thin">
        <color rgb="FFFFFFFF"/>
      </right>
      <top style="thin">
        <color rgb="FF000000"/>
      </top>
      <bottom style="thin">
        <color rgb="FFFFFFFF"/>
      </bottom>
    </border>
    <border>
      <left style="thin">
        <color rgb="FFFFFFFF"/>
      </left>
      <right style="thin">
        <color rgb="FF000000"/>
      </right>
      <top style="thin">
        <color rgb="FF000000"/>
      </top>
    </border>
    <border>
      <right style="thin">
        <color rgb="FFFFFFFF"/>
      </right>
      <bottom style="thin">
        <color rgb="FF000000"/>
      </bottom>
    </border>
    <border>
      <left style="thin">
        <color rgb="FFFFFFFF"/>
      </left>
      <right style="thin">
        <color rgb="FFFFFFFF"/>
      </right>
      <bottom/>
    </border>
    <border>
      <left style="thin">
        <color rgb="FFFFFFFF"/>
      </left>
      <right style="thin">
        <color rgb="FFFFFFFF"/>
      </right>
      <top style="thin">
        <color rgb="FFFFFFFF"/>
      </top>
      <bottom/>
    </border>
    <border>
      <left style="thin">
        <color rgb="FFFFFFFF"/>
      </left>
      <right style="thin">
        <color rgb="FF000000"/>
      </right>
      <bottom/>
    </border>
    <border>
      <bottom style="medium">
        <color rgb="FF969696"/>
      </bottom>
    </border>
    <border>
      <top style="medium">
        <color rgb="FF969696"/>
      </top>
      <bottom style="medium">
        <color rgb="FF969696"/>
      </bottom>
    </border>
    <border>
      <left style="thin">
        <color rgb="FFC0C0C0"/>
      </left>
      <right style="thin">
        <color rgb="FF000000"/>
      </right>
      <top style="thin">
        <color rgb="FF000000"/>
      </top>
      <bottom style="thin">
        <color rgb="FFC0C0C0"/>
      </bottom>
    </border>
    <border>
      <left style="thin">
        <color rgb="FFC0C0C0"/>
      </left>
      <right style="thin">
        <color rgb="FF000000"/>
      </right>
      <top style="thin">
        <color rgb="FFC0C0C0"/>
      </top>
      <bottom style="thin">
        <color rgb="FFC0C0C0"/>
      </bottom>
    </border>
    <border>
      <left style="thin">
        <color rgb="FFC0C0C0"/>
      </left>
      <right style="thin">
        <color rgb="FF000000"/>
      </right>
      <top style="thin">
        <color rgb="FFC0C0C0"/>
      </top>
      <bottom style="thin">
        <color rgb="FF000000"/>
      </bottom>
    </border>
    <border>
      <left style="thin">
        <color rgb="FF000000"/>
      </left>
      <top style="thin">
        <color rgb="FFC0C0C0"/>
      </top>
    </border>
    <border>
      <top style="thin">
        <color rgb="FFC0C0C0"/>
      </top>
    </border>
    <border>
      <right style="thin">
        <color rgb="FF000000"/>
      </right>
      <top style="thin">
        <color rgb="FFC0C0C0"/>
      </top>
    </border>
    <border>
      <left style="thin">
        <color rgb="FF000000"/>
      </left>
      <right style="thin">
        <color rgb="FF000000"/>
      </right>
      <top style="thin">
        <color rgb="FFC0C0C0"/>
      </top>
    </border>
    <border>
      <left style="thin">
        <color rgb="FF000000"/>
      </left>
      <right style="thin">
        <color rgb="FFFFFFFF"/>
      </right>
      <top style="thin">
        <color rgb="FF000000"/>
      </top>
      <bottom/>
    </border>
    <border>
      <left style="thin">
        <color rgb="FFFFFFFF"/>
      </left>
      <top style="thin">
        <color rgb="FF000000"/>
      </top>
      <bottom/>
    </border>
    <border>
      <right style="thin">
        <color rgb="FFFFFFFF"/>
      </right>
      <top style="thin">
        <color rgb="FF000000"/>
      </top>
      <bottom/>
    </border>
    <border>
      <left style="thin">
        <color rgb="FFFFFFFF"/>
      </left>
      <right style="thin">
        <color rgb="FFFFFFFF"/>
      </right>
      <top style="thin">
        <color rgb="FF000000"/>
      </top>
      <bottom/>
    </border>
    <border>
      <left style="thin">
        <color rgb="FFFFFFFF"/>
      </left>
      <right style="thin">
        <color rgb="FF000000"/>
      </right>
      <top style="thin">
        <color rgb="FF000000"/>
      </top>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hair">
        <color rgb="FF000000"/>
      </left>
      <top style="thin">
        <color rgb="FF000000"/>
      </top>
      <bottom style="hair">
        <color rgb="FF000000"/>
      </bottom>
    </border>
    <border>
      <right style="thin">
        <color rgb="FF000000"/>
      </right>
      <top style="thin">
        <color rgb="FF000000"/>
      </top>
      <bottom style="hair">
        <color rgb="FF000000"/>
      </bottom>
    </border>
    <border>
      <left style="thin">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right style="thin">
        <color rgb="FF000000"/>
      </right>
      <top style="hair">
        <color rgb="FF000000"/>
      </top>
      <bottom style="hair">
        <color rgb="FF000000"/>
      </bottom>
    </border>
    <border>
      <left style="thin">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
      <left style="hair">
        <color rgb="FF000000"/>
      </left>
      <top style="hair">
        <color rgb="FF000000"/>
      </top>
      <bottom style="thin">
        <color rgb="FF000000"/>
      </bottom>
    </border>
    <border>
      <top style="hair">
        <color rgb="FF000000"/>
      </top>
      <bottom style="thin">
        <color rgb="FF000000"/>
      </bottom>
    </border>
    <border>
      <right style="thin">
        <color rgb="FF000000"/>
      </right>
      <top style="hair">
        <color rgb="FF000000"/>
      </top>
      <bottom style="thin">
        <color rgb="FF000000"/>
      </bottom>
    </border>
    <border>
      <right/>
      <top/>
      <bottom style="thin">
        <color rgb="FF000000"/>
      </bottom>
    </border>
    <border>
      <left style="thin">
        <color rgb="FF000000"/>
      </left>
      <right style="thin">
        <color rgb="FF000000"/>
      </right>
      <top style="thin">
        <color rgb="FF000000"/>
      </top>
      <bottom style="thin">
        <color rgb="FFFFFFFF"/>
      </bottom>
    </border>
    <border>
      <left style="thin">
        <color rgb="FF000000"/>
      </left>
      <right style="thin">
        <color rgb="FF000000"/>
      </right>
      <top style="thin">
        <color rgb="FFFFFFFF"/>
      </top>
      <bottom style="thin">
        <color rgb="FFFFFFFF"/>
      </bottom>
    </border>
    <border>
      <left/>
      <top style="thin">
        <color rgb="FF000000"/>
      </top>
      <bottom style="thin">
        <color rgb="FF000000"/>
      </bottom>
    </border>
    <border>
      <left/>
      <right/>
      <top/>
      <bottom style="thin">
        <color rgb="FF000000"/>
      </bottom>
    </border>
    <border>
      <left style="thin">
        <color rgb="FF000000"/>
      </left>
      <right style="hair">
        <color rgb="FF000000"/>
      </right>
      <top style="thin">
        <color rgb="FF000000"/>
      </top>
      <bottom style="thin">
        <color rgb="FF000000"/>
      </bottom>
    </border>
    <border>
      <left style="hair">
        <color rgb="FF000000"/>
      </left>
      <top style="thin">
        <color rgb="FF000000"/>
      </top>
      <bottom style="thin">
        <color rgb="FF000000"/>
      </bottom>
    </border>
  </borders>
  <cellStyleXfs count="1">
    <xf borderId="0" fillId="0" fontId="0" numFmtId="0" applyAlignment="1" applyFont="1"/>
  </cellStyleXfs>
  <cellXfs count="365">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vertical="center" wrapText="1"/>
    </xf>
    <xf borderId="2" fillId="3" fontId="3" numFmtId="0" xfId="0" applyAlignment="1" applyBorder="1" applyFill="1" applyFont="1">
      <alignment horizontal="center" shrinkToFit="0" vertical="center" wrapText="1"/>
    </xf>
    <xf borderId="3" fillId="3" fontId="3" numFmtId="0" xfId="0" applyAlignment="1" applyBorder="1" applyFont="1">
      <alignment horizontal="center" shrinkToFit="0" vertical="center" wrapText="1"/>
    </xf>
    <xf borderId="4" fillId="3" fontId="3" numFmtId="0" xfId="0" applyAlignment="1" applyBorder="1" applyFont="1">
      <alignment horizontal="center" shrinkToFit="0" vertical="center" wrapText="1"/>
    </xf>
    <xf borderId="5" fillId="3" fontId="3" numFmtId="0" xfId="0" applyAlignment="1" applyBorder="1" applyFont="1">
      <alignment horizontal="center" shrinkToFit="0" vertical="center" wrapText="1"/>
    </xf>
    <xf borderId="6" fillId="4" fontId="4" numFmtId="0" xfId="0" applyAlignment="1" applyBorder="1" applyFill="1" applyFont="1">
      <alignment horizontal="left" shrinkToFit="0" wrapText="1"/>
    </xf>
    <xf borderId="7" fillId="0" fontId="5" numFmtId="0" xfId="0" applyBorder="1" applyFont="1"/>
    <xf borderId="8" fillId="0" fontId="5" numFmtId="0" xfId="0" applyBorder="1" applyFont="1"/>
    <xf borderId="9" fillId="4" fontId="6" numFmtId="0" xfId="0" applyAlignment="1" applyBorder="1" applyFont="1">
      <alignment horizontal="left" shrinkToFit="0" vertical="center" wrapText="1"/>
    </xf>
    <xf borderId="10" fillId="0" fontId="5" numFmtId="0" xfId="0" applyBorder="1" applyFont="1"/>
    <xf borderId="11" fillId="0" fontId="5" numFmtId="0" xfId="0" applyBorder="1" applyFont="1"/>
    <xf borderId="6" fillId="4" fontId="7" numFmtId="0" xfId="0" applyAlignment="1" applyBorder="1" applyFont="1">
      <alignment horizontal="left" shrinkToFit="0" vertical="center" wrapText="1"/>
    </xf>
    <xf borderId="12" fillId="4" fontId="8" numFmtId="0" xfId="0" applyAlignment="1" applyBorder="1" applyFont="1">
      <alignment horizontal="left" shrinkToFit="0" vertical="center" wrapText="1"/>
    </xf>
    <xf borderId="13" fillId="0" fontId="5" numFmtId="0" xfId="0" applyBorder="1" applyFont="1"/>
    <xf borderId="14" fillId="0" fontId="5" numFmtId="0" xfId="0" applyBorder="1" applyFont="1"/>
    <xf borderId="15" fillId="5" fontId="4" numFmtId="0" xfId="0" applyAlignment="1" applyBorder="1" applyFill="1" applyFont="1">
      <alignment horizontal="center" shrinkToFit="0" vertical="center" wrapText="1"/>
    </xf>
    <xf borderId="16" fillId="0" fontId="5" numFmtId="0" xfId="0" applyBorder="1" applyFont="1"/>
    <xf borderId="17" fillId="0" fontId="5" numFmtId="0" xfId="0" applyBorder="1" applyFont="1"/>
    <xf borderId="18" fillId="4" fontId="8" numFmtId="0" xfId="0" applyAlignment="1" applyBorder="1" applyFont="1">
      <alignment horizontal="left" shrinkToFit="0" vertical="center" wrapText="1"/>
    </xf>
    <xf borderId="19" fillId="0" fontId="5" numFmtId="0" xfId="0" applyBorder="1" applyFont="1"/>
    <xf borderId="20" fillId="0" fontId="5" numFmtId="0" xfId="0" applyBorder="1" applyFont="1"/>
    <xf borderId="21" fillId="6" fontId="9" numFmtId="0" xfId="0" applyAlignment="1" applyBorder="1" applyFill="1" applyFont="1">
      <alignment horizontal="left" shrinkToFit="0" vertical="center" wrapText="1"/>
    </xf>
    <xf borderId="22" fillId="0" fontId="5" numFmtId="0" xfId="0" applyBorder="1" applyFont="1"/>
    <xf borderId="23" fillId="0" fontId="5" numFmtId="0" xfId="0" applyBorder="1" applyFont="1"/>
    <xf borderId="24" fillId="4" fontId="10" numFmtId="0" xfId="0" applyAlignment="1" applyBorder="1" applyFont="1">
      <alignment shrinkToFit="0" wrapText="1"/>
    </xf>
    <xf borderId="25" fillId="3" fontId="11" numFmtId="0" xfId="0" applyAlignment="1" applyBorder="1" applyFont="1">
      <alignment horizontal="center" vertical="center"/>
    </xf>
    <xf borderId="26" fillId="0" fontId="5" numFmtId="0" xfId="0" applyBorder="1" applyFont="1"/>
    <xf borderId="27" fillId="0" fontId="5" numFmtId="0" xfId="0" applyBorder="1" applyFont="1"/>
    <xf borderId="25" fillId="3" fontId="12" numFmtId="0" xfId="0" applyAlignment="1" applyBorder="1" applyFont="1">
      <alignment horizontal="right" vertical="center"/>
    </xf>
    <xf borderId="21" fillId="5" fontId="13" numFmtId="0" xfId="0" applyAlignment="1" applyBorder="1" applyFont="1">
      <alignment horizontal="left" shrinkToFit="0" vertical="center" wrapText="1"/>
    </xf>
    <xf borderId="21" fillId="4" fontId="14" numFmtId="0" xfId="0" applyAlignment="1" applyBorder="1" applyFont="1">
      <alignment horizontal="left" shrinkToFit="0" vertical="center" wrapText="1"/>
    </xf>
    <xf borderId="21" fillId="0" fontId="15" numFmtId="0" xfId="0" applyAlignment="1" applyBorder="1" applyFont="1">
      <alignment horizontal="left" shrinkToFit="0" vertical="center" wrapText="1"/>
    </xf>
    <xf borderId="28" fillId="0" fontId="15" numFmtId="0" xfId="0" applyAlignment="1" applyBorder="1" applyFont="1">
      <alignment horizontal="left" shrinkToFit="0" vertical="center" wrapText="1"/>
    </xf>
    <xf borderId="29" fillId="0" fontId="5" numFmtId="0" xfId="0" applyBorder="1" applyFont="1"/>
    <xf borderId="30" fillId="0" fontId="5" numFmtId="0" xfId="0" applyBorder="1" applyFont="1"/>
    <xf borderId="31" fillId="0" fontId="16" numFmtId="0" xfId="0" applyAlignment="1" applyBorder="1" applyFont="1">
      <alignment horizontal="left" shrinkToFit="0" vertical="center" wrapText="1"/>
    </xf>
    <xf borderId="32" fillId="0" fontId="5" numFmtId="0" xfId="0" applyBorder="1" applyFont="1"/>
    <xf borderId="31" fillId="0" fontId="15" numFmtId="0" xfId="0" applyAlignment="1" applyBorder="1" applyFont="1">
      <alignment horizontal="left" shrinkToFit="0" vertical="center" wrapText="1"/>
    </xf>
    <xf borderId="9" fillId="5" fontId="17" numFmtId="0" xfId="0" applyAlignment="1" applyBorder="1" applyFont="1">
      <alignment horizontal="left" shrinkToFit="0" vertical="center" wrapText="1"/>
    </xf>
    <xf borderId="0" fillId="0" fontId="1" numFmtId="4" xfId="0" applyFont="1" applyNumberFormat="1"/>
    <xf borderId="0" fillId="0" fontId="18" numFmtId="49" xfId="0" applyAlignment="1" applyFont="1" applyNumberFormat="1">
      <alignment horizontal="center"/>
    </xf>
    <xf borderId="0" fillId="0" fontId="1" numFmtId="164" xfId="0" applyFont="1" applyNumberFormat="1"/>
    <xf borderId="0" fillId="0" fontId="1" numFmtId="165" xfId="0" applyFont="1" applyNumberFormat="1"/>
    <xf borderId="0" fillId="0" fontId="1" numFmtId="49" xfId="0" applyFont="1" applyNumberFormat="1"/>
    <xf borderId="0" fillId="0" fontId="1" numFmtId="14" xfId="0" applyFont="1" applyNumberFormat="1"/>
    <xf borderId="0" fillId="0" fontId="1" numFmtId="3" xfId="0" applyFont="1" applyNumberFormat="1"/>
    <xf borderId="0" fillId="0" fontId="18" numFmtId="49" xfId="0" applyFont="1" applyNumberFormat="1"/>
    <xf borderId="0" fillId="0" fontId="1" numFmtId="2" xfId="0" applyFont="1" applyNumberFormat="1"/>
    <xf borderId="0" fillId="0" fontId="1" numFmtId="166" xfId="0" applyFont="1" applyNumberFormat="1"/>
    <xf borderId="24" fillId="3" fontId="1" numFmtId="0" xfId="0" applyBorder="1" applyFont="1"/>
    <xf borderId="33" fillId="5" fontId="1" numFmtId="0" xfId="0" applyBorder="1" applyFont="1"/>
    <xf borderId="5" fillId="5" fontId="19" numFmtId="0" xfId="0" applyAlignment="1" applyBorder="1" applyFont="1">
      <alignment horizontal="right" vertical="center"/>
    </xf>
    <xf borderId="34" fillId="5" fontId="19" numFmtId="0" xfId="0" applyAlignment="1" applyBorder="1" applyFont="1">
      <alignment horizontal="center" vertical="center"/>
    </xf>
    <xf borderId="0" fillId="0" fontId="20" numFmtId="0" xfId="0" applyAlignment="1" applyFont="1">
      <alignment horizontal="center" shrinkToFit="0" vertical="center" wrapText="1"/>
    </xf>
    <xf borderId="0" fillId="0" fontId="12" numFmtId="0" xfId="0" applyAlignment="1" applyFont="1">
      <alignment horizontal="center" shrinkToFit="0" vertical="center" wrapText="1"/>
    </xf>
    <xf borderId="0" fillId="0" fontId="1" numFmtId="0" xfId="0" applyAlignment="1" applyFont="1">
      <alignment shrinkToFit="0" wrapText="1"/>
    </xf>
    <xf borderId="32" fillId="0" fontId="12" numFmtId="0" xfId="0" applyAlignment="1" applyBorder="1" applyFont="1">
      <alignment horizontal="center" shrinkToFit="0" vertical="center" wrapText="1"/>
    </xf>
    <xf borderId="0" fillId="0" fontId="21" numFmtId="0" xfId="0" applyAlignment="1" applyFont="1">
      <alignment horizontal="right" vertical="top"/>
    </xf>
    <xf borderId="0" fillId="0" fontId="1" numFmtId="0" xfId="0" applyAlignment="1" applyFont="1">
      <alignment horizontal="center" shrinkToFit="0" wrapText="1"/>
    </xf>
    <xf borderId="0" fillId="0" fontId="21" numFmtId="0" xfId="0" applyAlignment="1" applyFont="1">
      <alignment horizontal="center" shrinkToFit="0" vertical="center" wrapText="1"/>
    </xf>
    <xf borderId="0" fillId="0" fontId="1" numFmtId="0" xfId="0" applyAlignment="1" applyFont="1">
      <alignment horizontal="center" shrinkToFit="0" vertical="center" wrapText="1"/>
    </xf>
    <xf borderId="0" fillId="0" fontId="1" numFmtId="0" xfId="0" applyAlignment="1" applyFont="1">
      <alignment vertical="center"/>
    </xf>
    <xf borderId="35" fillId="0" fontId="1" numFmtId="0" xfId="0" applyAlignment="1" applyBorder="1" applyFont="1">
      <alignment horizontal="center" vertical="center"/>
    </xf>
    <xf borderId="0" fillId="0" fontId="22" numFmtId="0" xfId="0" applyAlignment="1" applyFont="1">
      <alignment horizontal="center" shrinkToFit="0" vertical="center" wrapText="1"/>
    </xf>
    <xf borderId="0" fillId="0" fontId="22" numFmtId="0" xfId="0" applyAlignment="1" applyFont="1">
      <alignment horizontal="right" vertical="center"/>
    </xf>
    <xf borderId="36" fillId="0" fontId="23" numFmtId="14" xfId="0" applyAlignment="1" applyBorder="1" applyFont="1" applyNumberFormat="1">
      <alignment horizontal="center" vertical="center"/>
    </xf>
    <xf borderId="0" fillId="0" fontId="24" numFmtId="0" xfId="0" applyFont="1"/>
    <xf borderId="0" fillId="0" fontId="24" numFmtId="0" xfId="0" applyAlignment="1" applyFont="1">
      <alignment horizontal="center" shrinkToFit="0" vertical="center" wrapText="1"/>
    </xf>
    <xf borderId="0" fillId="0" fontId="7" numFmtId="0" xfId="0" applyAlignment="1" applyFont="1">
      <alignment horizontal="center" shrinkToFit="0" vertical="center" wrapText="1"/>
    </xf>
    <xf borderId="0" fillId="0" fontId="14" numFmtId="0" xfId="0" applyAlignment="1" applyFont="1">
      <alignment horizontal="right" shrinkToFit="1" vertical="center" wrapText="0"/>
    </xf>
    <xf borderId="37" fillId="0" fontId="13" numFmtId="1" xfId="0" applyAlignment="1" applyBorder="1" applyFont="1" applyNumberFormat="1">
      <alignment horizontal="left" vertical="center"/>
    </xf>
    <xf borderId="36" fillId="0" fontId="5" numFmtId="0" xfId="0" applyBorder="1" applyFont="1"/>
    <xf borderId="38" fillId="0" fontId="5" numFmtId="0" xfId="0" applyBorder="1" applyFont="1"/>
    <xf borderId="0" fillId="0" fontId="25" numFmtId="0" xfId="0" applyAlignment="1" applyFont="1">
      <alignment horizontal="right" shrinkToFit="1" wrapText="0"/>
    </xf>
    <xf borderId="0" fillId="0" fontId="14" numFmtId="0" xfId="0" applyAlignment="1" applyFont="1">
      <alignment horizontal="right" shrinkToFit="1" wrapText="0"/>
    </xf>
    <xf borderId="0" fillId="0" fontId="26" numFmtId="0" xfId="0" applyAlignment="1" applyFont="1">
      <alignment horizontal="left" shrinkToFit="1" wrapText="0"/>
    </xf>
    <xf borderId="39" fillId="0" fontId="13" numFmtId="1" xfId="0" applyAlignment="1" applyBorder="1" applyFont="1" applyNumberFormat="1">
      <alignment horizontal="center" vertical="center"/>
    </xf>
    <xf borderId="0" fillId="0" fontId="14" numFmtId="0" xfId="0" applyAlignment="1" applyFont="1">
      <alignment horizontal="right" vertical="center"/>
    </xf>
    <xf borderId="39" fillId="0" fontId="13" numFmtId="166" xfId="0" applyAlignment="1" applyBorder="1" applyFont="1" applyNumberFormat="1">
      <alignment horizontal="center" vertical="center"/>
    </xf>
    <xf borderId="0" fillId="0" fontId="26" numFmtId="49" xfId="0" applyAlignment="1" applyFont="1" applyNumberFormat="1">
      <alignment horizontal="left" shrinkToFit="1" wrapText="0"/>
    </xf>
    <xf borderId="40" fillId="0" fontId="26" numFmtId="0" xfId="0" applyAlignment="1" applyBorder="1" applyFont="1">
      <alignment horizontal="left" shrinkToFit="1" wrapText="0"/>
    </xf>
    <xf borderId="0" fillId="0" fontId="14" numFmtId="3" xfId="0" applyAlignment="1" applyFont="1" applyNumberFormat="1">
      <alignment horizontal="right" shrinkToFit="1" vertical="center" wrapText="0"/>
    </xf>
    <xf borderId="39" fillId="0" fontId="13" numFmtId="49" xfId="0" applyAlignment="1" applyBorder="1" applyFont="1" applyNumberFormat="1">
      <alignment horizontal="center" vertical="center"/>
    </xf>
    <xf borderId="37" fillId="0" fontId="13" numFmtId="49" xfId="0" applyAlignment="1" applyBorder="1" applyFont="1" applyNumberFormat="1">
      <alignment horizontal="center" shrinkToFit="1" vertical="center" wrapText="0"/>
    </xf>
    <xf borderId="39" fillId="0" fontId="13" numFmtId="167" xfId="0" applyAlignment="1" applyBorder="1" applyFont="1" applyNumberFormat="1">
      <alignment horizontal="center" shrinkToFit="1" vertical="center" wrapText="0"/>
    </xf>
    <xf borderId="31" fillId="0" fontId="27" numFmtId="0" xfId="0" applyAlignment="1" applyBorder="1" applyFont="1">
      <alignment horizontal="left" shrinkToFit="1" wrapText="0"/>
    </xf>
    <xf borderId="0" fillId="0" fontId="19" numFmtId="0" xfId="0" applyAlignment="1" applyFont="1">
      <alignment horizontal="left" shrinkToFit="1" wrapText="0"/>
    </xf>
    <xf borderId="0" fillId="0" fontId="28" numFmtId="0" xfId="0" applyFont="1"/>
    <xf borderId="32" fillId="0" fontId="14" numFmtId="0" xfId="0" applyAlignment="1" applyBorder="1" applyFont="1">
      <alignment horizontal="right" shrinkToFit="1" vertical="center" wrapText="0"/>
    </xf>
    <xf borderId="39" fillId="0" fontId="13" numFmtId="3" xfId="0" applyAlignment="1" applyBorder="1" applyFont="1" applyNumberFormat="1">
      <alignment horizontal="center" vertical="center"/>
    </xf>
    <xf borderId="39" fillId="0" fontId="25" numFmtId="3" xfId="0" applyAlignment="1" applyBorder="1" applyFont="1" applyNumberFormat="1">
      <alignment horizontal="center" vertical="center"/>
    </xf>
    <xf borderId="0" fillId="0" fontId="25" numFmtId="3" xfId="0" applyAlignment="1" applyFont="1" applyNumberFormat="1">
      <alignment horizontal="left" shrinkToFit="1" vertical="center" wrapText="0"/>
    </xf>
    <xf borderId="0" fillId="0" fontId="14" numFmtId="0" xfId="0" applyAlignment="1" applyFont="1">
      <alignment horizontal="left" shrinkToFit="1" vertical="center" wrapText="0"/>
    </xf>
    <xf borderId="0" fillId="0" fontId="25" numFmtId="3" xfId="0" applyAlignment="1" applyFont="1" applyNumberFormat="1">
      <alignment vertical="center"/>
    </xf>
    <xf borderId="0" fillId="0" fontId="25" numFmtId="0" xfId="0" applyAlignment="1" applyFont="1">
      <alignment vertical="center"/>
    </xf>
    <xf borderId="0" fillId="0" fontId="25" numFmtId="0" xfId="0" applyAlignment="1" applyFont="1">
      <alignment horizontal="left" vertical="center"/>
    </xf>
    <xf borderId="0" fillId="0" fontId="28" numFmtId="0" xfId="0" applyAlignment="1" applyFont="1">
      <alignment vertical="center"/>
    </xf>
    <xf borderId="0" fillId="0" fontId="25" numFmtId="3" xfId="0" applyAlignment="1" applyFont="1" applyNumberFormat="1">
      <alignment horizontal="left" vertical="center"/>
    </xf>
    <xf borderId="0" fillId="0" fontId="18" numFmtId="0" xfId="0" applyFont="1"/>
    <xf borderId="41" fillId="7" fontId="29" numFmtId="0" xfId="0" applyAlignment="1" applyBorder="1" applyFill="1" applyFont="1">
      <alignment horizontal="center" vertical="center"/>
    </xf>
    <xf borderId="0" fillId="0" fontId="25" numFmtId="3" xfId="0" applyAlignment="1" applyFont="1" applyNumberFormat="1">
      <alignment horizontal="right" vertical="center"/>
    </xf>
    <xf borderId="0" fillId="0" fontId="25" numFmtId="0" xfId="0" applyAlignment="1" applyFont="1">
      <alignment horizontal="right" vertical="center"/>
    </xf>
    <xf borderId="21" fillId="0" fontId="7" numFmtId="4" xfId="0" applyAlignment="1" applyBorder="1" applyFont="1" applyNumberFormat="1">
      <alignment horizontal="center" vertical="center"/>
    </xf>
    <xf borderId="0" fillId="0" fontId="25" numFmtId="0" xfId="0" applyFont="1"/>
    <xf borderId="0" fillId="0" fontId="10" numFmtId="0" xfId="0" applyAlignment="1" applyFont="1">
      <alignment horizontal="right" vertical="center"/>
    </xf>
    <xf borderId="21" fillId="2" fontId="30" numFmtId="0" xfId="0" applyAlignment="1" applyBorder="1" applyFont="1">
      <alignment horizontal="center" shrinkToFit="0" vertical="center" wrapText="1"/>
    </xf>
    <xf borderId="35" fillId="2" fontId="30" numFmtId="0" xfId="0" applyAlignment="1" applyBorder="1" applyFont="1">
      <alignment horizontal="center" shrinkToFit="0" vertical="center" wrapText="1"/>
    </xf>
    <xf borderId="0" fillId="0" fontId="18" numFmtId="0" xfId="0" applyAlignment="1" applyFont="1">
      <alignment horizontal="right" vertical="center"/>
    </xf>
    <xf borderId="0" fillId="0" fontId="18" numFmtId="0" xfId="0" applyAlignment="1" applyFont="1">
      <alignment vertical="center"/>
    </xf>
    <xf borderId="0" fillId="0" fontId="18" numFmtId="1" xfId="0" applyAlignment="1" applyFont="1" applyNumberFormat="1">
      <alignment horizontal="right" vertical="center"/>
    </xf>
    <xf borderId="0" fillId="0" fontId="18" numFmtId="49" xfId="0" applyAlignment="1" applyFont="1" applyNumberFormat="1">
      <alignment vertical="center"/>
    </xf>
    <xf borderId="42" fillId="0" fontId="31" numFmtId="49" xfId="0" applyAlignment="1" applyBorder="1" applyFont="1" applyNumberFormat="1">
      <alignment horizontal="left" shrinkToFit="0" vertical="center" wrapText="1"/>
    </xf>
    <xf borderId="43" fillId="0" fontId="5" numFmtId="0" xfId="0" applyBorder="1" applyFont="1"/>
    <xf borderId="44" fillId="0" fontId="5" numFmtId="0" xfId="0" applyBorder="1" applyFont="1"/>
    <xf borderId="45" fillId="0" fontId="31" numFmtId="164" xfId="0" applyAlignment="1" applyBorder="1" applyFont="1" applyNumberFormat="1">
      <alignment horizontal="center" vertical="center"/>
    </xf>
    <xf borderId="45" fillId="0" fontId="31" numFmtId="4" xfId="0" applyAlignment="1" applyBorder="1" applyFont="1" applyNumberFormat="1">
      <alignment horizontal="right" shrinkToFit="1" vertical="center" wrapText="0"/>
    </xf>
    <xf borderId="0" fillId="0" fontId="18" numFmtId="1" xfId="0" applyAlignment="1" applyFont="1" applyNumberFormat="1">
      <alignment horizontal="right"/>
    </xf>
    <xf borderId="46" fillId="0" fontId="31" numFmtId="49" xfId="0" applyAlignment="1" applyBorder="1" applyFont="1" applyNumberFormat="1">
      <alignment horizontal="left" shrinkToFit="0" vertical="center" wrapText="1"/>
    </xf>
    <xf borderId="47" fillId="0" fontId="5" numFmtId="0" xfId="0" applyBorder="1" applyFont="1"/>
    <xf borderId="48" fillId="0" fontId="5" numFmtId="0" xfId="0" applyBorder="1" applyFont="1"/>
    <xf borderId="49" fillId="0" fontId="31" numFmtId="164" xfId="0" applyAlignment="1" applyBorder="1" applyFont="1" applyNumberFormat="1">
      <alignment horizontal="center" vertical="center"/>
    </xf>
    <xf borderId="49" fillId="0" fontId="31" numFmtId="4" xfId="0" applyAlignment="1" applyBorder="1" applyFont="1" applyNumberFormat="1">
      <alignment horizontal="right" shrinkToFit="1" vertical="center" wrapText="0"/>
    </xf>
    <xf borderId="42" fillId="0" fontId="31" numFmtId="49" xfId="0" applyAlignment="1" applyBorder="1" applyFont="1" applyNumberFormat="1">
      <alignment horizontal="left" shrinkToFit="1" vertical="center" wrapText="0"/>
    </xf>
    <xf borderId="50" fillId="0" fontId="31" numFmtId="0" xfId="0" applyAlignment="1" applyBorder="1" applyFont="1">
      <alignment horizontal="left" shrinkToFit="1" vertical="center" wrapText="0"/>
    </xf>
    <xf borderId="51" fillId="0" fontId="5" numFmtId="0" xfId="0" applyBorder="1" applyFont="1"/>
    <xf borderId="52" fillId="0" fontId="5" numFmtId="0" xfId="0" applyBorder="1" applyFont="1"/>
    <xf borderId="53" fillId="0" fontId="31" numFmtId="164" xfId="0" applyAlignment="1" applyBorder="1" applyFont="1" applyNumberFormat="1">
      <alignment horizontal="center" vertical="center"/>
    </xf>
    <xf borderId="53" fillId="0" fontId="31" numFmtId="4" xfId="0" applyAlignment="1" applyBorder="1" applyFont="1" applyNumberFormat="1">
      <alignment horizontal="right" shrinkToFit="1" vertical="center" wrapText="0"/>
    </xf>
    <xf borderId="45" fillId="0" fontId="31" numFmtId="3" xfId="0" applyAlignment="1" applyBorder="1" applyFont="1" applyNumberFormat="1">
      <alignment horizontal="right" shrinkToFit="1" vertical="center" wrapText="0"/>
    </xf>
    <xf borderId="49" fillId="0" fontId="31" numFmtId="3" xfId="0" applyAlignment="1" applyBorder="1" applyFont="1" applyNumberFormat="1">
      <alignment horizontal="right" shrinkToFit="1" vertical="center" wrapText="0"/>
    </xf>
    <xf borderId="50" fillId="0" fontId="31" numFmtId="49" xfId="0" applyAlignment="1" applyBorder="1" applyFont="1" applyNumberFormat="1">
      <alignment horizontal="left" shrinkToFit="0" vertical="center" wrapText="1"/>
    </xf>
    <xf borderId="0" fillId="0" fontId="32" numFmtId="164" xfId="0" applyAlignment="1" applyFont="1" applyNumberFormat="1">
      <alignment horizontal="center" vertical="center"/>
    </xf>
    <xf borderId="0" fillId="0" fontId="32" numFmtId="0" xfId="0" applyAlignment="1" applyFont="1">
      <alignment horizontal="left" shrinkToFit="0" vertical="top" wrapText="1"/>
    </xf>
    <xf borderId="0" fillId="0" fontId="32" numFmtId="3" xfId="0" applyAlignment="1" applyFont="1" applyNumberFormat="1">
      <alignment horizontal="right" vertical="top"/>
    </xf>
    <xf borderId="0" fillId="0" fontId="25" numFmtId="0" xfId="0" applyAlignment="1" applyFont="1">
      <alignment horizontal="right" shrinkToFit="1" vertical="center" wrapText="0"/>
    </xf>
    <xf borderId="37" fillId="0" fontId="13" numFmtId="49" xfId="0" applyAlignment="1" applyBorder="1" applyFont="1" applyNumberFormat="1">
      <alignment horizontal="left" vertical="center"/>
    </xf>
    <xf borderId="0" fillId="0" fontId="33" numFmtId="0" xfId="0" applyAlignment="1" applyFont="1">
      <alignment horizontal="center" shrinkToFit="0" vertical="top" wrapText="1"/>
    </xf>
    <xf borderId="0" fillId="0" fontId="1" numFmtId="49" xfId="0" applyAlignment="1" applyFont="1" applyNumberFormat="1">
      <alignment horizontal="left"/>
    </xf>
    <xf borderId="37" fillId="0" fontId="13" numFmtId="14" xfId="0" applyAlignment="1" applyBorder="1" applyFont="1" applyNumberFormat="1">
      <alignment horizontal="left" shrinkToFit="0" vertical="center" wrapText="1"/>
    </xf>
    <xf borderId="0" fillId="0" fontId="32" numFmtId="49" xfId="0" applyAlignment="1" applyFont="1" applyNumberFormat="1">
      <alignment horizontal="left" shrinkToFit="0" vertical="top" wrapText="1"/>
    </xf>
    <xf borderId="36" fillId="0" fontId="32" numFmtId="0" xfId="0" applyAlignment="1" applyBorder="1" applyFont="1">
      <alignment horizontal="left" shrinkToFit="0" vertical="top" wrapText="1"/>
    </xf>
    <xf borderId="36" fillId="0" fontId="32" numFmtId="3" xfId="0" applyAlignment="1" applyBorder="1" applyFont="1" applyNumberFormat="1">
      <alignment horizontal="right" vertical="top"/>
    </xf>
    <xf borderId="31" fillId="0" fontId="1" numFmtId="49" xfId="0" applyAlignment="1" applyBorder="1" applyFont="1" applyNumberFormat="1">
      <alignment horizontal="left"/>
    </xf>
    <xf borderId="0" fillId="0" fontId="14" numFmtId="0" xfId="0" applyAlignment="1" applyFont="1">
      <alignment horizontal="right" vertical="top"/>
    </xf>
    <xf borderId="0" fillId="0" fontId="16" numFmtId="3" xfId="0" applyAlignment="1" applyFont="1" applyNumberFormat="1">
      <alignment horizontal="right" vertical="center"/>
    </xf>
    <xf borderId="0" fillId="0" fontId="14" numFmtId="0" xfId="0" applyAlignment="1" applyFont="1">
      <alignment horizontal="center" vertical="top"/>
    </xf>
    <xf borderId="54" fillId="0" fontId="27" numFmtId="0" xfId="0" applyAlignment="1" applyBorder="1" applyFont="1">
      <alignment horizontal="center" vertical="center"/>
    </xf>
    <xf borderId="55" fillId="0" fontId="5" numFmtId="0" xfId="0" applyBorder="1" applyFont="1"/>
    <xf borderId="0" fillId="0" fontId="1" numFmtId="1" xfId="0" applyAlignment="1" applyFont="1" applyNumberFormat="1">
      <alignment vertical="center"/>
    </xf>
    <xf borderId="0" fillId="0" fontId="34" numFmtId="0" xfId="0" applyFont="1"/>
    <xf borderId="0" fillId="0" fontId="19" numFmtId="0" xfId="0" applyAlignment="1" applyFont="1">
      <alignment vertical="center"/>
    </xf>
    <xf borderId="0" fillId="0" fontId="35" numFmtId="0" xfId="0" applyAlignment="1" applyFont="1">
      <alignment horizontal="right"/>
    </xf>
    <xf borderId="56" fillId="0" fontId="36" numFmtId="0" xfId="0" applyAlignment="1" applyBorder="1" applyFont="1">
      <alignment horizontal="center" shrinkToFit="0" vertical="center" wrapText="1"/>
    </xf>
    <xf borderId="57" fillId="0" fontId="5" numFmtId="0" xfId="0" applyBorder="1" applyFont="1"/>
    <xf borderId="0" fillId="0" fontId="1" numFmtId="0" xfId="0" applyAlignment="1" applyFont="1">
      <alignment horizontal="center"/>
    </xf>
    <xf borderId="56" fillId="2" fontId="37" numFmtId="0" xfId="0" applyAlignment="1" applyBorder="1" applyFont="1">
      <alignment horizontal="center" shrinkToFit="0" vertical="center" wrapText="1"/>
    </xf>
    <xf borderId="0" fillId="0" fontId="38" numFmtId="0" xfId="0" applyAlignment="1" applyFont="1">
      <alignment horizontal="center"/>
    </xf>
    <xf borderId="0" fillId="0" fontId="38" numFmtId="0" xfId="0" applyAlignment="1" applyFont="1">
      <alignment horizontal="center" vertical="center"/>
    </xf>
    <xf borderId="0" fillId="0" fontId="39" numFmtId="0" xfId="0" applyAlignment="1" applyFont="1">
      <alignment horizontal="center" vertical="center"/>
    </xf>
    <xf borderId="0" fillId="0" fontId="14" numFmtId="0" xfId="0" applyAlignment="1" applyFont="1">
      <alignment horizontal="right"/>
    </xf>
    <xf borderId="58" fillId="0" fontId="25" numFmtId="1" xfId="0" applyAlignment="1" applyBorder="1" applyFont="1" applyNumberFormat="1">
      <alignment horizontal="left" vertical="center"/>
    </xf>
    <xf borderId="58" fillId="0" fontId="5" numFmtId="0" xfId="0" applyBorder="1" applyFont="1"/>
    <xf borderId="58" fillId="0" fontId="25" numFmtId="1" xfId="0" applyAlignment="1" applyBorder="1" applyFont="1" applyNumberFormat="1">
      <alignment horizontal="left"/>
    </xf>
    <xf borderId="0" fillId="0" fontId="25" numFmtId="3" xfId="0" applyAlignment="1" applyFont="1" applyNumberFormat="1">
      <alignment horizontal="left"/>
    </xf>
    <xf borderId="58" fillId="0" fontId="25" numFmtId="3" xfId="0" applyAlignment="1" applyBorder="1" applyFont="1" applyNumberFormat="1">
      <alignment horizontal="left"/>
    </xf>
    <xf borderId="58" fillId="0" fontId="25" numFmtId="49" xfId="0" applyAlignment="1" applyBorder="1" applyFont="1" applyNumberFormat="1">
      <alignment horizontal="left"/>
    </xf>
    <xf borderId="0" fillId="0" fontId="25" numFmtId="49" xfId="0" applyAlignment="1" applyFont="1" applyNumberFormat="1">
      <alignment horizontal="left"/>
    </xf>
    <xf borderId="0" fillId="0" fontId="40" numFmtId="0" xfId="0" applyFont="1"/>
    <xf borderId="58" fillId="0" fontId="25" numFmtId="166" xfId="0" applyAlignment="1" applyBorder="1" applyFont="1" applyNumberFormat="1">
      <alignment horizontal="left"/>
    </xf>
    <xf borderId="0" fillId="0" fontId="14" numFmtId="3" xfId="0" applyAlignment="1" applyFont="1" applyNumberFormat="1">
      <alignment horizontal="right"/>
    </xf>
    <xf borderId="0" fillId="0" fontId="41" numFmtId="0" xfId="0" applyFont="1"/>
    <xf borderId="0" fillId="0" fontId="25" numFmtId="3" xfId="0" applyAlignment="1" applyFont="1" applyNumberFormat="1">
      <alignment horizontal="center"/>
    </xf>
    <xf borderId="58" fillId="0" fontId="25" numFmtId="168" xfId="0" applyAlignment="1" applyBorder="1" applyFont="1" applyNumberFormat="1">
      <alignment horizontal="left"/>
    </xf>
    <xf borderId="0" fillId="0" fontId="14" numFmtId="0" xfId="0" applyFont="1"/>
    <xf borderId="58" fillId="0" fontId="25" numFmtId="167" xfId="0" applyAlignment="1" applyBorder="1" applyFont="1" applyNumberFormat="1">
      <alignment horizontal="left"/>
    </xf>
    <xf borderId="0" fillId="0" fontId="25" numFmtId="0" xfId="0" applyAlignment="1" applyFont="1">
      <alignment horizontal="left"/>
    </xf>
    <xf borderId="0" fillId="0" fontId="42" numFmtId="0" xfId="0" applyAlignment="1" applyFont="1">
      <alignment horizontal="center" vertical="center"/>
    </xf>
    <xf borderId="0" fillId="0" fontId="17" numFmtId="0" xfId="0" applyAlignment="1" applyFont="1">
      <alignment horizontal="center" vertical="center"/>
    </xf>
    <xf borderId="58" fillId="0" fontId="25" numFmtId="49" xfId="0" applyAlignment="1" applyBorder="1" applyFont="1" applyNumberFormat="1">
      <alignment horizontal="center"/>
    </xf>
    <xf borderId="58" fillId="0" fontId="25" numFmtId="3" xfId="0" applyAlignment="1" applyBorder="1" applyFont="1" applyNumberFormat="1">
      <alignment horizontal="center"/>
    </xf>
    <xf borderId="0" fillId="0" fontId="14" numFmtId="3" xfId="0" applyFont="1" applyNumberFormat="1"/>
    <xf borderId="0" fillId="0" fontId="33" numFmtId="0" xfId="0" applyAlignment="1" applyFont="1">
      <alignment horizontal="left" vertical="center"/>
    </xf>
    <xf borderId="0" fillId="0" fontId="25" numFmtId="49" xfId="0" applyAlignment="1" applyFont="1" applyNumberFormat="1">
      <alignment horizontal="left" vertical="center"/>
    </xf>
    <xf borderId="0" fillId="0" fontId="14" numFmtId="0" xfId="0" applyAlignment="1" applyFont="1">
      <alignment vertical="center"/>
    </xf>
    <xf borderId="0" fillId="0" fontId="43" numFmtId="0" xfId="0" applyAlignment="1" applyFont="1">
      <alignment horizontal="right" vertical="center"/>
    </xf>
    <xf borderId="1" fillId="3" fontId="3" numFmtId="0" xfId="0" applyAlignment="1" applyBorder="1" applyFont="1">
      <alignment horizontal="center" shrinkToFit="0" vertical="center" wrapText="1"/>
    </xf>
    <xf borderId="59" fillId="3" fontId="3" numFmtId="0" xfId="0" applyAlignment="1" applyBorder="1" applyFont="1">
      <alignment horizontal="center" vertical="center"/>
    </xf>
    <xf borderId="60" fillId="0" fontId="5" numFmtId="0" xfId="0" applyBorder="1" applyFont="1"/>
    <xf borderId="2" fillId="3" fontId="3" numFmtId="0" xfId="0" applyAlignment="1" applyBorder="1" applyFont="1">
      <alignment horizontal="center" vertical="center"/>
    </xf>
    <xf borderId="61" fillId="3" fontId="3" numFmtId="0" xfId="0" applyAlignment="1" applyBorder="1" applyFont="1">
      <alignment horizontal="center" shrinkToFit="0" vertical="center" wrapText="1"/>
    </xf>
    <xf borderId="21" fillId="2" fontId="30" numFmtId="0" xfId="0" applyAlignment="1" applyBorder="1" applyFont="1">
      <alignment horizontal="center" vertical="center"/>
    </xf>
    <xf borderId="62" fillId="0" fontId="5" numFmtId="0" xfId="0" applyBorder="1" applyFont="1"/>
    <xf borderId="35" fillId="2" fontId="30" numFmtId="0" xfId="0" applyAlignment="1" applyBorder="1" applyFont="1">
      <alignment horizontal="center" vertical="center"/>
    </xf>
    <xf borderId="21" fillId="8" fontId="12" numFmtId="0" xfId="0" applyAlignment="1" applyBorder="1" applyFill="1" applyFont="1">
      <alignment horizontal="left" shrinkToFit="0" vertical="center" wrapText="1"/>
    </xf>
    <xf borderId="45" fillId="0" fontId="31" numFmtId="0" xfId="0" applyAlignment="1" applyBorder="1" applyFont="1">
      <alignment horizontal="left" vertical="center"/>
    </xf>
    <xf borderId="63" fillId="0" fontId="31" numFmtId="49" xfId="0" applyAlignment="1" applyBorder="1" applyFont="1" applyNumberFormat="1">
      <alignment horizontal="left" shrinkToFit="0" vertical="center" wrapText="1"/>
    </xf>
    <xf borderId="63" fillId="0" fontId="5" numFmtId="0" xfId="0" applyBorder="1" applyFont="1"/>
    <xf borderId="64" fillId="0" fontId="5" numFmtId="0" xfId="0" applyBorder="1" applyFont="1"/>
    <xf borderId="45" fillId="0" fontId="31" numFmtId="4" xfId="0" applyAlignment="1" applyBorder="1" applyFont="1" applyNumberFormat="1">
      <alignment vertical="center"/>
    </xf>
    <xf borderId="45" fillId="0" fontId="31" numFmtId="169" xfId="0" applyAlignment="1" applyBorder="1" applyFont="1" applyNumberFormat="1">
      <alignment horizontal="right" vertical="center"/>
    </xf>
    <xf borderId="53" fillId="0" fontId="31" numFmtId="0" xfId="0" applyAlignment="1" applyBorder="1" applyFont="1">
      <alignment horizontal="left" vertical="center"/>
    </xf>
    <xf borderId="50" fillId="0" fontId="31" numFmtId="0" xfId="0" applyAlignment="1" applyBorder="1" applyFont="1">
      <alignment horizontal="left" shrinkToFit="0" vertical="center" wrapText="1"/>
    </xf>
    <xf borderId="53" fillId="0" fontId="31" numFmtId="4" xfId="0" applyAlignment="1" applyBorder="1" applyFont="1" applyNumberFormat="1">
      <alignment vertical="center"/>
    </xf>
    <xf borderId="53" fillId="0" fontId="31" numFmtId="169" xfId="0" applyAlignment="1" applyBorder="1" applyFont="1" applyNumberFormat="1">
      <alignment horizontal="right" vertical="center"/>
    </xf>
    <xf borderId="65" fillId="0" fontId="31" numFmtId="0" xfId="0" applyAlignment="1" applyBorder="1" applyFont="1">
      <alignment horizontal="left" shrinkToFit="0" vertical="center" wrapText="1"/>
    </xf>
    <xf borderId="65" fillId="0" fontId="5" numFmtId="0" xfId="0" applyBorder="1" applyFont="1"/>
    <xf borderId="66" fillId="0" fontId="5" numFmtId="0" xfId="0" applyBorder="1" applyFont="1"/>
    <xf borderId="50" fillId="0" fontId="31" numFmtId="0" xfId="0" applyAlignment="1" applyBorder="1" applyFont="1">
      <alignment horizontal="left" shrinkToFit="0" vertical="top" wrapText="1"/>
    </xf>
    <xf borderId="67" fillId="0" fontId="31" numFmtId="0" xfId="0" applyAlignment="1" applyBorder="1" applyFont="1">
      <alignment horizontal="left" shrinkToFit="0" vertical="center" wrapText="1"/>
    </xf>
    <xf borderId="67" fillId="0" fontId="5" numFmtId="0" xfId="0" applyBorder="1" applyFont="1"/>
    <xf borderId="68" fillId="0" fontId="5" numFmtId="0" xfId="0" applyBorder="1" applyFont="1"/>
    <xf borderId="49" fillId="0" fontId="31" numFmtId="0" xfId="0" applyAlignment="1" applyBorder="1" applyFont="1">
      <alignment horizontal="left" vertical="center"/>
    </xf>
    <xf borderId="49" fillId="0" fontId="31" numFmtId="4" xfId="0" applyAlignment="1" applyBorder="1" applyFont="1" applyNumberFormat="1">
      <alignment vertical="center"/>
    </xf>
    <xf borderId="49" fillId="0" fontId="31" numFmtId="169" xfId="0" applyAlignment="1" applyBorder="1" applyFont="1" applyNumberFormat="1">
      <alignment horizontal="right" vertical="center"/>
    </xf>
    <xf borderId="69" fillId="0" fontId="31" numFmtId="0" xfId="0" applyAlignment="1" applyBorder="1" applyFont="1">
      <alignment horizontal="left" vertical="center"/>
    </xf>
    <xf borderId="70" fillId="0" fontId="31" numFmtId="0" xfId="0" applyAlignment="1" applyBorder="1" applyFont="1">
      <alignment horizontal="left" shrinkToFit="0" vertical="center" wrapText="1"/>
    </xf>
    <xf borderId="71" fillId="0" fontId="5" numFmtId="0" xfId="0" applyBorder="1" applyFont="1"/>
    <xf borderId="72" fillId="0" fontId="5" numFmtId="0" xfId="0" applyBorder="1" applyFont="1"/>
    <xf borderId="73" fillId="0" fontId="31" numFmtId="0" xfId="0" applyAlignment="1" applyBorder="1" applyFont="1">
      <alignment horizontal="left" vertical="center"/>
    </xf>
    <xf borderId="74" fillId="0" fontId="31" numFmtId="0" xfId="0" applyAlignment="1" applyBorder="1" applyFont="1">
      <alignment horizontal="left" shrinkToFit="0" vertical="center" wrapText="1"/>
    </xf>
    <xf borderId="75" fillId="0" fontId="31" numFmtId="0" xfId="0" applyAlignment="1" applyBorder="1" applyFont="1">
      <alignment horizontal="left" shrinkToFit="0" vertical="center" wrapText="1"/>
    </xf>
    <xf borderId="76" fillId="0" fontId="5" numFmtId="0" xfId="0" applyBorder="1" applyFont="1"/>
    <xf borderId="75" fillId="0" fontId="31" numFmtId="0" xfId="0" applyAlignment="1" applyBorder="1" applyFont="1">
      <alignment horizontal="left" shrinkToFit="1" vertical="center" wrapText="0"/>
    </xf>
    <xf borderId="77" fillId="0" fontId="31" numFmtId="0" xfId="0" applyAlignment="1" applyBorder="1" applyFont="1">
      <alignment horizontal="left" vertical="center"/>
    </xf>
    <xf borderId="78" fillId="0" fontId="31" numFmtId="0" xfId="0" applyAlignment="1" applyBorder="1" applyFont="1">
      <alignment horizontal="left" shrinkToFit="0" vertical="center" wrapText="1"/>
    </xf>
    <xf borderId="79" fillId="0" fontId="5" numFmtId="0" xfId="0" applyBorder="1" applyFont="1"/>
    <xf borderId="73" fillId="0" fontId="44" numFmtId="0" xfId="0" applyAlignment="1" applyBorder="1" applyFont="1">
      <alignment horizontal="left" shrinkToFit="1" vertical="center" wrapText="0"/>
    </xf>
    <xf borderId="53" fillId="0" fontId="31" numFmtId="3" xfId="0" applyAlignment="1" applyBorder="1" applyFont="1" applyNumberFormat="1">
      <alignment vertical="center"/>
    </xf>
    <xf borderId="80" fillId="0" fontId="31" numFmtId="0" xfId="0" applyAlignment="1" applyBorder="1" applyFont="1">
      <alignment horizontal="left" shrinkToFit="0" vertical="center" wrapText="1"/>
    </xf>
    <xf borderId="81" fillId="0" fontId="5" numFmtId="0" xfId="0" applyBorder="1" applyFont="1"/>
    <xf borderId="49" fillId="0" fontId="31" numFmtId="3" xfId="0" applyAlignment="1" applyBorder="1" applyFont="1" applyNumberFormat="1">
      <alignment vertical="center"/>
    </xf>
    <xf borderId="28" fillId="3" fontId="12" numFmtId="0" xfId="0" applyAlignment="1" applyBorder="1" applyFont="1">
      <alignment horizontal="center" shrinkToFit="0" vertical="center" wrapText="1"/>
    </xf>
    <xf borderId="82" fillId="0" fontId="5" numFmtId="0" xfId="0" applyBorder="1" applyFont="1"/>
    <xf borderId="83" fillId="3" fontId="3" numFmtId="0" xfId="0" applyAlignment="1" applyBorder="1" applyFont="1">
      <alignment horizontal="center" shrinkToFit="0" vertical="center" wrapText="1"/>
    </xf>
    <xf borderId="84" fillId="3" fontId="3" numFmtId="0" xfId="0" applyAlignment="1" applyBorder="1" applyFont="1">
      <alignment horizontal="center" shrinkToFit="0" vertical="center" wrapText="1"/>
    </xf>
    <xf borderId="85" fillId="0" fontId="5" numFmtId="0" xfId="0" applyBorder="1" applyFont="1"/>
    <xf borderId="86" fillId="3" fontId="3" numFmtId="0" xfId="0" applyAlignment="1" applyBorder="1" applyFont="1">
      <alignment horizontal="center" shrinkToFit="0" vertical="center" wrapText="1"/>
    </xf>
    <xf borderId="37" fillId="0" fontId="5" numFmtId="0" xfId="0" applyBorder="1" applyFont="1"/>
    <xf borderId="87" fillId="0" fontId="5" numFmtId="0" xfId="0" applyBorder="1" applyFont="1"/>
    <xf borderId="88" fillId="0" fontId="5" numFmtId="0" xfId="0" applyBorder="1" applyFont="1"/>
    <xf borderId="89" fillId="3" fontId="3" numFmtId="0" xfId="0" applyAlignment="1" applyBorder="1" applyFont="1">
      <alignment horizontal="center" shrinkToFit="0" vertical="center" wrapText="1"/>
    </xf>
    <xf borderId="90" fillId="0" fontId="5" numFmtId="0" xfId="0" applyBorder="1" applyFont="1"/>
    <xf borderId="21" fillId="3" fontId="12" numFmtId="0" xfId="0" applyAlignment="1" applyBorder="1" applyFont="1">
      <alignment horizontal="center" shrinkToFit="0" vertical="center" wrapText="1"/>
    </xf>
    <xf borderId="0" fillId="0" fontId="13" numFmtId="49" xfId="0" applyAlignment="1" applyFont="1" applyNumberFormat="1">
      <alignment horizontal="left" vertical="center"/>
    </xf>
    <xf borderId="0" fillId="0" fontId="25" numFmtId="3" xfId="0" applyAlignment="1" applyFont="1" applyNumberFormat="1">
      <alignment horizontal="center" vertical="center"/>
    </xf>
    <xf borderId="0" fillId="0" fontId="1" numFmtId="0" xfId="0" applyAlignment="1" applyFont="1">
      <alignment horizontal="left" vertical="center"/>
    </xf>
    <xf borderId="0" fillId="0" fontId="25" numFmtId="0" xfId="0" applyAlignment="1" applyFont="1">
      <alignment horizontal="center" vertical="center"/>
    </xf>
    <xf borderId="91" fillId="0" fontId="25" numFmtId="49" xfId="0" applyAlignment="1" applyBorder="1" applyFont="1" applyNumberFormat="1">
      <alignment horizontal="left" vertical="center"/>
    </xf>
    <xf borderId="91" fillId="0" fontId="5" numFmtId="0" xfId="0" applyBorder="1" applyFont="1"/>
    <xf borderId="91" fillId="0" fontId="1" numFmtId="0" xfId="0" applyAlignment="1" applyBorder="1" applyFont="1">
      <alignment horizontal="center" vertical="center"/>
    </xf>
    <xf borderId="0" fillId="0" fontId="16" numFmtId="0" xfId="0" applyAlignment="1" applyFont="1">
      <alignment horizontal="left" vertical="center"/>
    </xf>
    <xf borderId="91" fillId="0" fontId="16" numFmtId="14" xfId="0" applyAlignment="1" applyBorder="1" applyFont="1" applyNumberFormat="1">
      <alignment horizontal="left" vertical="center"/>
    </xf>
    <xf borderId="91" fillId="0" fontId="25" numFmtId="0" xfId="0" applyAlignment="1" applyBorder="1" applyFont="1">
      <alignment horizontal="left" vertical="center"/>
    </xf>
    <xf borderId="92" fillId="0" fontId="25" numFmtId="49" xfId="0" applyAlignment="1" applyBorder="1" applyFont="1" applyNumberFormat="1">
      <alignment horizontal="left" vertical="center"/>
    </xf>
    <xf borderId="92" fillId="0" fontId="5" numFmtId="0" xfId="0" applyBorder="1" applyFont="1"/>
    <xf borderId="92" fillId="0" fontId="16" numFmtId="49" xfId="0" applyAlignment="1" applyBorder="1" applyFont="1" applyNumberFormat="1">
      <alignment horizontal="left" vertical="center"/>
    </xf>
    <xf borderId="0" fillId="0" fontId="16" numFmtId="0" xfId="0" applyAlignment="1" applyFont="1">
      <alignment vertical="center"/>
    </xf>
    <xf borderId="91" fillId="0" fontId="16" numFmtId="49" xfId="0" applyAlignment="1" applyBorder="1" applyFont="1" applyNumberFormat="1">
      <alignment horizontal="left" vertical="center"/>
    </xf>
    <xf borderId="69" fillId="0" fontId="45" numFmtId="49" xfId="0" applyAlignment="1" applyBorder="1" applyFont="1" applyNumberFormat="1">
      <alignment horizontal="left" vertical="center"/>
    </xf>
    <xf borderId="78" fillId="0" fontId="45" numFmtId="49" xfId="0" applyAlignment="1" applyBorder="1" applyFont="1" applyNumberFormat="1">
      <alignment horizontal="left" shrinkToFit="0" vertical="center" wrapText="1"/>
    </xf>
    <xf borderId="73" fillId="0" fontId="45" numFmtId="49" xfId="0" applyAlignment="1" applyBorder="1" applyFont="1" applyNumberFormat="1">
      <alignment horizontal="left" vertical="center"/>
    </xf>
    <xf borderId="75" fillId="0" fontId="45" numFmtId="49" xfId="0" applyAlignment="1" applyBorder="1" applyFont="1" applyNumberFormat="1">
      <alignment horizontal="left" shrinkToFit="0" vertical="center" wrapText="1"/>
    </xf>
    <xf borderId="52" fillId="0" fontId="31" numFmtId="4" xfId="0" applyAlignment="1" applyBorder="1" applyFont="1" applyNumberFormat="1">
      <alignment vertical="center"/>
    </xf>
    <xf borderId="73" fillId="0" fontId="31" numFmtId="49" xfId="0" applyAlignment="1" applyBorder="1" applyFont="1" applyNumberFormat="1">
      <alignment horizontal="left" vertical="center"/>
    </xf>
    <xf borderId="75" fillId="0" fontId="31" numFmtId="49" xfId="0" applyAlignment="1" applyBorder="1" applyFont="1" applyNumberFormat="1">
      <alignment horizontal="left" shrinkToFit="0" vertical="center" wrapText="1"/>
    </xf>
    <xf borderId="77" fillId="0" fontId="31" numFmtId="49" xfId="0" applyAlignment="1" applyBorder="1" applyFont="1" applyNumberFormat="1">
      <alignment horizontal="left" vertical="center"/>
    </xf>
    <xf borderId="80" fillId="0" fontId="31" numFmtId="49" xfId="0" applyAlignment="1" applyBorder="1" applyFont="1" applyNumberFormat="1">
      <alignment horizontal="left" shrinkToFit="0" vertical="center" wrapText="1"/>
    </xf>
    <xf borderId="48" fillId="0" fontId="31" numFmtId="4" xfId="0" applyAlignment="1" applyBorder="1" applyFont="1" applyNumberFormat="1">
      <alignment vertical="center"/>
    </xf>
    <xf borderId="9" fillId="8" fontId="12" numFmtId="0" xfId="0" applyAlignment="1" applyBorder="1" applyFont="1">
      <alignment horizontal="left" shrinkToFit="0" vertical="center" wrapText="1"/>
    </xf>
    <xf borderId="44" fillId="0" fontId="31" numFmtId="4" xfId="0" applyAlignment="1" applyBorder="1" applyFont="1" applyNumberFormat="1">
      <alignment vertical="center"/>
    </xf>
    <xf borderId="44" fillId="0" fontId="31" numFmtId="169" xfId="0" applyAlignment="1" applyBorder="1" applyFont="1" applyNumberFormat="1">
      <alignment horizontal="right" vertical="center"/>
    </xf>
    <xf borderId="52" fillId="0" fontId="31" numFmtId="169" xfId="0" applyAlignment="1" applyBorder="1" applyFont="1" applyNumberFormat="1">
      <alignment horizontal="right" vertical="center"/>
    </xf>
    <xf borderId="75" fillId="0" fontId="1" numFmtId="49" xfId="0" applyAlignment="1" applyBorder="1" applyFont="1" applyNumberFormat="1">
      <alignment horizontal="left" shrinkToFit="1" vertical="center" wrapText="0"/>
    </xf>
    <xf borderId="48" fillId="0" fontId="31" numFmtId="169" xfId="0" applyAlignment="1" applyBorder="1" applyFont="1" applyNumberFormat="1">
      <alignment horizontal="right" vertical="center"/>
    </xf>
    <xf borderId="69" fillId="0" fontId="31" numFmtId="49" xfId="0" applyAlignment="1" applyBorder="1" applyFont="1" applyNumberFormat="1">
      <alignment horizontal="left" vertical="center"/>
    </xf>
    <xf borderId="78" fillId="0" fontId="31" numFmtId="49" xfId="0" applyAlignment="1" applyBorder="1" applyFont="1" applyNumberFormat="1">
      <alignment horizontal="left" shrinkToFit="0" vertical="center" wrapText="1"/>
    </xf>
    <xf borderId="0" fillId="0" fontId="38" numFmtId="0" xfId="0" applyAlignment="1" applyFont="1">
      <alignment horizontal="center" shrinkToFit="0" vertical="center" wrapText="1"/>
    </xf>
    <xf borderId="58" fillId="0" fontId="25" numFmtId="0" xfId="0" applyAlignment="1" applyBorder="1" applyFont="1">
      <alignment horizontal="left"/>
    </xf>
    <xf borderId="58" fillId="0" fontId="25" numFmtId="0" xfId="0" applyAlignment="1" applyBorder="1" applyFont="1">
      <alignment horizontal="center"/>
    </xf>
    <xf borderId="42" fillId="0" fontId="31" numFmtId="49" xfId="0" applyAlignment="1" applyBorder="1" applyFont="1" applyNumberFormat="1">
      <alignment horizontal="left" vertical="center"/>
    </xf>
    <xf borderId="43" fillId="0" fontId="31" numFmtId="49" xfId="0" applyAlignment="1" applyBorder="1" applyFont="1" applyNumberFormat="1">
      <alignment horizontal="left" shrinkToFit="0" vertical="center" wrapText="1"/>
    </xf>
    <xf borderId="45" fillId="0" fontId="31" numFmtId="4" xfId="0" applyAlignment="1" applyBorder="1" applyFont="1" applyNumberFormat="1">
      <alignment shrinkToFit="1" vertical="center" wrapText="0"/>
    </xf>
    <xf borderId="93" fillId="0" fontId="31" numFmtId="169" xfId="0" applyAlignment="1" applyBorder="1" applyFont="1" applyNumberFormat="1">
      <alignment horizontal="right" vertical="center"/>
    </xf>
    <xf borderId="50" fillId="0" fontId="31" numFmtId="49" xfId="0" applyAlignment="1" applyBorder="1" applyFont="1" applyNumberFormat="1">
      <alignment horizontal="left" vertical="center"/>
    </xf>
    <xf borderId="51" fillId="0" fontId="31" numFmtId="49" xfId="0" applyAlignment="1" applyBorder="1" applyFont="1" applyNumberFormat="1">
      <alignment horizontal="left" shrinkToFit="0" vertical="center" wrapText="1"/>
    </xf>
    <xf borderId="53" fillId="0" fontId="31" numFmtId="4" xfId="0" applyAlignment="1" applyBorder="1" applyFont="1" applyNumberFormat="1">
      <alignment shrinkToFit="1" vertical="center" wrapText="0"/>
    </xf>
    <xf borderId="94" fillId="0" fontId="31" numFmtId="169" xfId="0" applyAlignment="1" applyBorder="1" applyFont="1" applyNumberFormat="1">
      <alignment horizontal="right" vertical="center"/>
    </xf>
    <xf borderId="46" fillId="0" fontId="31" numFmtId="49" xfId="0" applyAlignment="1" applyBorder="1" applyFont="1" applyNumberFormat="1">
      <alignment horizontal="left" vertical="center"/>
    </xf>
    <xf borderId="47" fillId="0" fontId="45" numFmtId="49" xfId="0" applyAlignment="1" applyBorder="1" applyFont="1" applyNumberFormat="1">
      <alignment horizontal="left" shrinkToFit="0" vertical="center" wrapText="1"/>
    </xf>
    <xf borderId="95" fillId="0" fontId="31" numFmtId="169" xfId="0" applyAlignment="1" applyBorder="1" applyFont="1" applyNumberFormat="1">
      <alignment horizontal="right" vertical="center"/>
    </xf>
    <xf borderId="96" fillId="0" fontId="31" numFmtId="49" xfId="0" applyAlignment="1" applyBorder="1" applyFont="1" applyNumberFormat="1">
      <alignment horizontal="left" vertical="center"/>
    </xf>
    <xf borderId="97" fillId="0" fontId="45" numFmtId="49" xfId="0" applyAlignment="1" applyBorder="1" applyFont="1" applyNumberFormat="1">
      <alignment horizontal="left" shrinkToFit="0" vertical="center" wrapText="1"/>
    </xf>
    <xf borderId="97" fillId="0" fontId="5" numFmtId="0" xfId="0" applyBorder="1" applyFont="1"/>
    <xf borderId="98" fillId="0" fontId="5" numFmtId="0" xfId="0" applyBorder="1" applyFont="1"/>
    <xf borderId="99" fillId="0" fontId="31" numFmtId="164" xfId="0" applyAlignment="1" applyBorder="1" applyFont="1" applyNumberFormat="1">
      <alignment horizontal="center" vertical="center"/>
    </xf>
    <xf borderId="99" fillId="0" fontId="31" numFmtId="4" xfId="0" applyAlignment="1" applyBorder="1" applyFont="1" applyNumberFormat="1">
      <alignment vertical="center"/>
    </xf>
    <xf borderId="99" fillId="0" fontId="31" numFmtId="169" xfId="0" applyAlignment="1" applyBorder="1" applyFont="1" applyNumberFormat="1">
      <alignment horizontal="right" vertical="center"/>
    </xf>
    <xf borderId="21" fillId="0" fontId="45" numFmtId="49" xfId="0" applyAlignment="1" applyBorder="1" applyFont="1" applyNumberFormat="1">
      <alignment horizontal="left" vertical="center"/>
    </xf>
    <xf borderId="22" fillId="0" fontId="45" numFmtId="49" xfId="0" applyAlignment="1" applyBorder="1" applyFont="1" applyNumberFormat="1">
      <alignment horizontal="left" shrinkToFit="0" vertical="center" wrapText="1"/>
    </xf>
    <xf borderId="35" fillId="0" fontId="31" numFmtId="164" xfId="0" applyAlignment="1" applyBorder="1" applyFont="1" applyNumberFormat="1">
      <alignment horizontal="center" vertical="center"/>
    </xf>
    <xf borderId="35" fillId="0" fontId="31" numFmtId="4" xfId="0" applyAlignment="1" applyBorder="1" applyFont="1" applyNumberFormat="1">
      <alignment vertical="center"/>
    </xf>
    <xf borderId="35" fillId="0" fontId="31" numFmtId="169" xfId="0" applyAlignment="1" applyBorder="1" applyFont="1" applyNumberFormat="1">
      <alignment horizontal="right" vertical="center"/>
    </xf>
    <xf borderId="37" fillId="0" fontId="45" numFmtId="49" xfId="0" applyAlignment="1" applyBorder="1" applyFont="1" applyNumberFormat="1">
      <alignment horizontal="left" vertical="center"/>
    </xf>
    <xf borderId="36" fillId="0" fontId="45" numFmtId="49" xfId="0" applyAlignment="1" applyBorder="1" applyFont="1" applyNumberFormat="1">
      <alignment horizontal="left" shrinkToFit="0" vertical="center" wrapText="1"/>
    </xf>
    <xf borderId="39" fillId="0" fontId="31" numFmtId="164" xfId="0" applyAlignment="1" applyBorder="1" applyFont="1" applyNumberFormat="1">
      <alignment horizontal="center" vertical="center"/>
    </xf>
    <xf borderId="39" fillId="0" fontId="31" numFmtId="169" xfId="0" applyAlignment="1" applyBorder="1" applyFont="1" applyNumberFormat="1">
      <alignment horizontal="right" vertical="center"/>
    </xf>
    <xf borderId="100" fillId="3" fontId="3" numFmtId="0" xfId="0" applyAlignment="1" applyBorder="1" applyFont="1">
      <alignment horizontal="center" shrinkToFit="0" vertical="center" wrapText="1"/>
    </xf>
    <xf borderId="101" fillId="3" fontId="3" numFmtId="0" xfId="0" applyAlignment="1" applyBorder="1" applyFont="1">
      <alignment horizontal="center" vertical="center"/>
    </xf>
    <xf borderId="102" fillId="0" fontId="5" numFmtId="0" xfId="0" applyBorder="1" applyFont="1"/>
    <xf borderId="103" fillId="3" fontId="3" numFmtId="0" xfId="0" applyAlignment="1" applyBorder="1" applyFont="1">
      <alignment horizontal="center" vertical="center"/>
    </xf>
    <xf borderId="103" fillId="3" fontId="3" numFmtId="0" xfId="0" applyAlignment="1" applyBorder="1" applyFont="1">
      <alignment horizontal="center" shrinkToFit="0" vertical="center" wrapText="1"/>
    </xf>
    <xf borderId="104" fillId="3" fontId="3" numFmtId="0" xfId="0" applyAlignment="1" applyBorder="1" applyFont="1">
      <alignment horizontal="center" shrinkToFit="0" vertical="center" wrapText="1"/>
    </xf>
    <xf borderId="53" fillId="0" fontId="31" numFmtId="3" xfId="0" applyAlignment="1" applyBorder="1" applyFont="1" applyNumberFormat="1">
      <alignment shrinkToFit="1" vertical="center" wrapText="0"/>
    </xf>
    <xf borderId="47" fillId="0" fontId="31" numFmtId="49" xfId="0" applyAlignment="1" applyBorder="1" applyFont="1" applyNumberFormat="1">
      <alignment horizontal="left" shrinkToFit="0" vertical="center" wrapText="1"/>
    </xf>
    <xf borderId="92" fillId="0" fontId="25" numFmtId="0" xfId="0" applyAlignment="1" applyBorder="1" applyFont="1">
      <alignment horizontal="left" vertical="center"/>
    </xf>
    <xf borderId="92" fillId="0" fontId="16" numFmtId="0" xfId="0" applyAlignment="1" applyBorder="1" applyFont="1">
      <alignment horizontal="left" vertical="center"/>
    </xf>
    <xf borderId="91" fillId="0" fontId="16" numFmtId="0" xfId="0" applyAlignment="1" applyBorder="1" applyFont="1">
      <alignment horizontal="left" vertical="center"/>
    </xf>
    <xf borderId="0" fillId="0" fontId="45" numFmtId="0" xfId="0" applyAlignment="1" applyFont="1">
      <alignment shrinkToFit="0" vertical="center" wrapText="1"/>
    </xf>
    <xf borderId="35" fillId="2" fontId="19" numFmtId="0" xfId="0" applyAlignment="1" applyBorder="1" applyFont="1">
      <alignment horizontal="center" vertical="center"/>
    </xf>
    <xf borderId="21" fillId="2" fontId="19" numFmtId="0" xfId="0" applyAlignment="1" applyBorder="1" applyFont="1">
      <alignment horizontal="center" shrinkToFit="0" vertical="center" wrapText="1"/>
    </xf>
    <xf borderId="105" fillId="0" fontId="31" numFmtId="0" xfId="0" applyAlignment="1" applyBorder="1" applyFont="1">
      <alignment vertical="center"/>
    </xf>
    <xf borderId="106" fillId="0" fontId="45" numFmtId="0" xfId="0" applyAlignment="1" applyBorder="1" applyFont="1">
      <alignment horizontal="right" vertical="center"/>
    </xf>
    <xf borderId="0" fillId="0" fontId="31" numFmtId="0" xfId="0" applyAlignment="1" applyFont="1">
      <alignment vertical="center"/>
    </xf>
    <xf borderId="105" fillId="0" fontId="31" numFmtId="170" xfId="0" applyAlignment="1" applyBorder="1" applyFont="1" applyNumberFormat="1">
      <alignment horizontal="center" vertical="center"/>
    </xf>
    <xf borderId="107" fillId="0" fontId="31" numFmtId="0" xfId="0" applyAlignment="1" applyBorder="1" applyFont="1">
      <alignment shrinkToFit="0" vertical="center" wrapText="1"/>
    </xf>
    <xf borderId="108" fillId="0" fontId="5" numFmtId="0" xfId="0" applyBorder="1" applyFont="1"/>
    <xf borderId="109" fillId="0" fontId="31" numFmtId="0" xfId="0" applyAlignment="1" applyBorder="1" applyFont="1">
      <alignment vertical="center"/>
    </xf>
    <xf borderId="110" fillId="0" fontId="45" numFmtId="0" xfId="0" applyAlignment="1" applyBorder="1" applyFont="1">
      <alignment horizontal="right" vertical="center"/>
    </xf>
    <xf borderId="109" fillId="0" fontId="31" numFmtId="170" xfId="0" applyAlignment="1" applyBorder="1" applyFont="1" applyNumberFormat="1">
      <alignment horizontal="center" vertical="center"/>
    </xf>
    <xf borderId="74" fillId="0" fontId="31" numFmtId="0" xfId="0" applyAlignment="1" applyBorder="1" applyFont="1">
      <alignment shrinkToFit="0" vertical="center" wrapText="1"/>
    </xf>
    <xf borderId="111" fillId="0" fontId="5" numFmtId="0" xfId="0" applyBorder="1" applyFont="1"/>
    <xf borderId="74" fillId="0" fontId="31" numFmtId="0" xfId="0" applyAlignment="1" applyBorder="1" applyFont="1">
      <alignment shrinkToFit="1" vertical="center" wrapText="0"/>
    </xf>
    <xf borderId="74" fillId="0" fontId="31" numFmtId="0" xfId="0" applyAlignment="1" applyBorder="1" applyFont="1">
      <alignment shrinkToFit="0" vertical="top" wrapText="1"/>
    </xf>
    <xf borderId="112" fillId="0" fontId="31" numFmtId="0" xfId="0" applyAlignment="1" applyBorder="1" applyFont="1">
      <alignment vertical="center"/>
    </xf>
    <xf borderId="113" fillId="0" fontId="45" numFmtId="0" xfId="0" applyAlignment="1" applyBorder="1" applyFont="1">
      <alignment horizontal="right" vertical="center"/>
    </xf>
    <xf borderId="112" fillId="0" fontId="31" numFmtId="170" xfId="0" applyAlignment="1" applyBorder="1" applyFont="1" applyNumberFormat="1">
      <alignment horizontal="center" vertical="center"/>
    </xf>
    <xf borderId="114" fillId="0" fontId="31" numFmtId="0" xfId="0" applyAlignment="1" applyBorder="1" applyFont="1">
      <alignment shrinkToFit="0" vertical="center" wrapText="1"/>
    </xf>
    <xf borderId="115" fillId="0" fontId="5" numFmtId="0" xfId="0" applyBorder="1" applyFont="1"/>
    <xf borderId="116" fillId="0" fontId="5" numFmtId="0" xfId="0" applyBorder="1" applyFont="1"/>
    <xf borderId="21" fillId="2" fontId="2" numFmtId="0" xfId="0" applyAlignment="1" applyBorder="1" applyFont="1">
      <alignment horizontal="center" shrinkToFit="0" vertical="center" wrapText="1"/>
    </xf>
    <xf borderId="35" fillId="9" fontId="46" numFmtId="0" xfId="0" applyAlignment="1" applyBorder="1" applyFill="1" applyFont="1">
      <alignment horizontal="center" shrinkToFit="0" vertical="center" wrapText="1"/>
    </xf>
    <xf borderId="21" fillId="9" fontId="46" numFmtId="0" xfId="0" applyAlignment="1" applyBorder="1" applyFont="1">
      <alignment horizontal="center" shrinkToFit="0" vertical="center" wrapText="1"/>
    </xf>
    <xf borderId="9" fillId="3" fontId="47" numFmtId="0" xfId="0" applyAlignment="1" applyBorder="1" applyFont="1">
      <alignment horizontal="left" shrinkToFit="0" vertical="center" wrapText="1"/>
    </xf>
    <xf borderId="117" fillId="0" fontId="5" numFmtId="0" xfId="0" applyBorder="1" applyFont="1"/>
    <xf borderId="118" fillId="3" fontId="48" numFmtId="0" xfId="0" applyAlignment="1" applyBorder="1" applyFont="1">
      <alignment horizontal="center" vertical="center"/>
    </xf>
    <xf borderId="35" fillId="0" fontId="49" numFmtId="0" xfId="0" applyAlignment="1" applyBorder="1" applyFont="1">
      <alignment horizontal="center" shrinkToFit="0" vertical="center" wrapText="1"/>
    </xf>
    <xf borderId="21" fillId="0" fontId="15" numFmtId="0" xfId="0" applyAlignment="1" applyBorder="1" applyFont="1">
      <alignment shrinkToFit="0" vertical="center" wrapText="1"/>
    </xf>
    <xf borderId="119" fillId="3" fontId="48" numFmtId="0" xfId="0" applyAlignment="1" applyBorder="1" applyFont="1">
      <alignment horizontal="center" vertical="center"/>
    </xf>
    <xf borderId="21" fillId="0" fontId="16" numFmtId="0" xfId="0" applyAlignment="1" applyBorder="1" applyFont="1">
      <alignment shrinkToFit="0" vertical="center" wrapText="1"/>
    </xf>
    <xf borderId="0" fillId="0" fontId="1" numFmtId="1" xfId="0" applyAlignment="1" applyFont="1" applyNumberFormat="1">
      <alignment shrinkToFit="0" wrapText="1"/>
    </xf>
    <xf borderId="21" fillId="3" fontId="50" numFmtId="0" xfId="0" applyAlignment="1" applyBorder="1" applyFont="1">
      <alignment horizontal="left" shrinkToFit="0" vertical="center" wrapText="1"/>
    </xf>
    <xf borderId="0" fillId="0" fontId="19" numFmtId="0" xfId="0" applyFont="1"/>
    <xf borderId="120" fillId="3" fontId="50" numFmtId="0" xfId="0" applyAlignment="1" applyBorder="1" applyFont="1">
      <alignment horizontal="left" shrinkToFit="0" vertical="center" wrapText="1"/>
    </xf>
    <xf borderId="0" fillId="0" fontId="19" numFmtId="3" xfId="0" applyFont="1" applyNumberFormat="1"/>
    <xf borderId="121" fillId="3" fontId="1" numFmtId="0" xfId="0" applyBorder="1" applyFont="1"/>
    <xf borderId="21" fillId="5" fontId="25" numFmtId="0" xfId="0" applyAlignment="1" applyBorder="1" applyFont="1">
      <alignment horizontal="left" shrinkToFit="0" vertical="center" wrapText="1"/>
    </xf>
    <xf borderId="122" fillId="2" fontId="19" numFmtId="0" xfId="0" applyAlignment="1" applyBorder="1" applyFont="1">
      <alignment horizontal="center" vertical="center"/>
    </xf>
    <xf borderId="123" fillId="2" fontId="19" numFmtId="0" xfId="0" applyAlignment="1" applyBorder="1" applyFont="1">
      <alignment horizontal="center" vertical="center"/>
    </xf>
    <xf borderId="105" fillId="0" fontId="14" numFmtId="14" xfId="0" applyAlignment="1" applyBorder="1" applyFont="1" applyNumberFormat="1">
      <alignment horizontal="center" shrinkToFit="0" vertical="center" wrapText="1"/>
    </xf>
    <xf borderId="107" fillId="0" fontId="14" numFmtId="0" xfId="0" applyAlignment="1" applyBorder="1" applyFont="1">
      <alignment horizontal="left" shrinkToFit="0" vertical="center" wrapText="1"/>
    </xf>
    <xf borderId="122" fillId="0" fontId="14" numFmtId="14" xfId="0" applyAlignment="1" applyBorder="1" applyFont="1" applyNumberFormat="1">
      <alignment horizontal="center" shrinkToFit="0" vertical="center" wrapText="1"/>
    </xf>
    <xf borderId="123" fillId="0" fontId="14" numFmtId="0" xfId="0" applyAlignment="1" applyBorder="1" applyFont="1">
      <alignment horizontal="left" shrinkToFit="0" vertical="center" wrapText="1"/>
    </xf>
    <xf borderId="21" fillId="0" fontId="14" numFmtId="14" xfId="0" applyAlignment="1" applyBorder="1" applyFont="1" applyNumberFormat="1">
      <alignment horizontal="center" shrinkToFit="0" vertical="center" wrapText="1"/>
    </xf>
  </cellXfs>
  <cellStyles count="1">
    <cellStyle xfId="0" name="Normal" builtinId="0"/>
  </cellStyles>
  <dxfs count="10">
    <dxf>
      <font/>
      <fill>
        <patternFill patternType="solid">
          <fgColor rgb="FFFFFF00"/>
          <bgColor rgb="FFFFFF00"/>
        </patternFill>
      </fill>
      <border/>
    </dxf>
    <dxf>
      <font/>
      <fill>
        <patternFill patternType="solid">
          <fgColor rgb="FFFFFF99"/>
          <bgColor rgb="FFFFFF99"/>
        </patternFill>
      </fill>
      <border/>
    </dxf>
    <dxf>
      <font>
        <color rgb="FF008000"/>
      </font>
      <fill>
        <patternFill patternType="solid">
          <fgColor rgb="FFFFFFFF"/>
          <bgColor rgb="FFFFFFFF"/>
        </patternFill>
      </fill>
      <border/>
    </dxf>
    <dxf>
      <font>
        <color rgb="FFFF0000"/>
      </font>
      <fill>
        <patternFill patternType="none"/>
      </fill>
      <border/>
    </dxf>
    <dxf>
      <font>
        <color rgb="FFFF0000"/>
      </font>
      <fill>
        <patternFill patternType="solid">
          <fgColor rgb="FFFFFFCC"/>
          <bgColor rgb="FFFFFFCC"/>
        </patternFill>
      </fill>
      <border/>
    </dxf>
    <dxf>
      <font>
        <color rgb="FFC0C0C0"/>
      </font>
      <fill>
        <patternFill patternType="none"/>
      </fill>
      <border/>
    </dxf>
    <dxf>
      <font/>
      <fill>
        <patternFill patternType="solid">
          <fgColor rgb="FFFF0000"/>
          <bgColor rgb="FFFF0000"/>
        </patternFill>
      </fill>
      <border/>
    </dxf>
    <dxf>
      <font>
        <color rgb="FFFFFFFF"/>
      </font>
      <fill>
        <patternFill patternType="solid">
          <fgColor rgb="FFFF0000"/>
          <bgColor rgb="FFFF0000"/>
        </patternFill>
      </fill>
      <border/>
    </dxf>
    <dxf>
      <font>
        <color rgb="FFFFFFFF"/>
      </font>
      <fill>
        <patternFill patternType="solid">
          <fgColor rgb="FF0000FF"/>
          <bgColor rgb="FF0000FF"/>
        </patternFill>
      </fill>
      <border/>
    </dxf>
    <dxf>
      <font>
        <color rgb="FF0000FF"/>
      </font>
      <fill>
        <patternFill patternType="solid">
          <fgColor rgb="FFFFFF00"/>
          <bgColor rgb="FFFFFF00"/>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190500</xdr:colOff>
      <xdr:row>50</xdr:row>
      <xdr:rowOff>171450</xdr:rowOff>
    </xdr:from>
    <xdr:ext cx="2619375" cy="276225"/>
    <xdr:grpSp>
      <xdr:nvGrpSpPr>
        <xdr:cNvPr id="2" name="Shape 2"/>
        <xdr:cNvGrpSpPr/>
      </xdr:nvGrpSpPr>
      <xdr:grpSpPr>
        <a:xfrm>
          <a:off x="4036313" y="3641888"/>
          <a:ext cx="2619375" cy="276225"/>
          <a:chOff x="4036313" y="3641888"/>
          <a:chExt cx="2619375" cy="276225"/>
        </a:xfrm>
      </xdr:grpSpPr>
      <xdr:grpSp>
        <xdr:nvGrpSpPr>
          <xdr:cNvPr id="3" name="Shape 3"/>
          <xdr:cNvGrpSpPr/>
        </xdr:nvGrpSpPr>
        <xdr:grpSpPr>
          <a:xfrm>
            <a:off x="4036313" y="3641888"/>
            <a:ext cx="2619375" cy="276225"/>
            <a:chOff x="4036313" y="3641888"/>
            <a:chExt cx="2619375" cy="276225"/>
          </a:xfrm>
        </xdr:grpSpPr>
        <xdr:sp>
          <xdr:nvSpPr>
            <xdr:cNvPr id="4" name="Shape 4"/>
            <xdr:cNvSpPr/>
          </xdr:nvSpPr>
          <xdr:spPr>
            <a:xfrm>
              <a:off x="4036313" y="3641888"/>
              <a:ext cx="2619375" cy="276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 name="Shape 5"/>
            <xdr:cNvGrpSpPr/>
          </xdr:nvGrpSpPr>
          <xdr:grpSpPr>
            <a:xfrm>
              <a:off x="4036313" y="3641888"/>
              <a:ext cx="2619375" cy="276225"/>
              <a:chOff x="541" y="980"/>
              <a:chExt cx="170" cy="24"/>
            </a:xfrm>
          </xdr:grpSpPr>
          <xdr:sp>
            <xdr:nvSpPr>
              <xdr:cNvPr id="6" name="Shape 6"/>
              <xdr:cNvSpPr/>
            </xdr:nvSpPr>
            <xdr:spPr>
              <a:xfrm>
                <a:off x="541" y="980"/>
                <a:ext cx="150" cy="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 name="Shape 7"/>
              <xdr:cNvGrpSpPr/>
            </xdr:nvGrpSpPr>
            <xdr:grpSpPr>
              <a:xfrm>
                <a:off x="541" y="980"/>
                <a:ext cx="170" cy="24"/>
                <a:chOff x="541" y="980"/>
                <a:chExt cx="170" cy="24"/>
              </a:xfrm>
            </xdr:grpSpPr>
            <xdr:cxnSp>
              <xdr:nvCxnSpPr>
                <xdr:cNvPr id="8" name="Shape 8"/>
                <xdr:cNvCxnSpPr/>
              </xdr:nvCxnSpPr>
              <xdr:spPr>
                <a:xfrm>
                  <a:off x="541" y="980"/>
                  <a:ext cx="0" cy="24"/>
                </a:xfrm>
                <a:prstGeom prst="straightConnector1">
                  <a:avLst/>
                </a:prstGeom>
                <a:noFill/>
                <a:ln cap="flat" cmpd="sng" w="9525">
                  <a:solidFill>
                    <a:srgbClr val="000000"/>
                  </a:solidFill>
                  <a:prstDash val="solid"/>
                  <a:miter lim="800000"/>
                  <a:headEnd len="sm" w="sm" type="none"/>
                  <a:tailEnd len="sm" w="sm" type="none"/>
                </a:ln>
              </xdr:spPr>
            </xdr:cxnSp>
            <xdr:cxnSp>
              <xdr:nvCxnSpPr>
                <xdr:cNvPr id="9" name="Shape 9"/>
                <xdr:cNvCxnSpPr/>
              </xdr:nvCxnSpPr>
              <xdr:spPr>
                <a:xfrm>
                  <a:off x="558" y="980"/>
                  <a:ext cx="0" cy="24"/>
                </a:xfrm>
                <a:prstGeom prst="straightConnector1">
                  <a:avLst/>
                </a:prstGeom>
                <a:noFill/>
                <a:ln cap="flat" cmpd="sng" w="9525">
                  <a:solidFill>
                    <a:srgbClr val="000000"/>
                  </a:solidFill>
                  <a:prstDash val="solid"/>
                  <a:miter lim="800000"/>
                  <a:headEnd len="sm" w="sm" type="none"/>
                  <a:tailEnd len="sm" w="sm" type="none"/>
                </a:ln>
              </xdr:spPr>
            </xdr:cxnSp>
            <xdr:cxnSp>
              <xdr:nvCxnSpPr>
                <xdr:cNvPr id="10" name="Shape 10"/>
                <xdr:cNvCxnSpPr/>
              </xdr:nvCxnSpPr>
              <xdr:spPr>
                <a:xfrm>
                  <a:off x="575" y="980"/>
                  <a:ext cx="0" cy="24"/>
                </a:xfrm>
                <a:prstGeom prst="straightConnector1">
                  <a:avLst/>
                </a:prstGeom>
                <a:noFill/>
                <a:ln cap="flat" cmpd="sng" w="9525">
                  <a:solidFill>
                    <a:srgbClr val="000000"/>
                  </a:solidFill>
                  <a:prstDash val="solid"/>
                  <a:miter lim="800000"/>
                  <a:headEnd len="sm" w="sm" type="none"/>
                  <a:tailEnd len="sm" w="sm" type="none"/>
                </a:ln>
              </xdr:spPr>
            </xdr:cxnSp>
            <xdr:cxnSp>
              <xdr:nvCxnSpPr>
                <xdr:cNvPr id="11" name="Shape 11"/>
                <xdr:cNvCxnSpPr/>
              </xdr:nvCxnSpPr>
              <xdr:spPr>
                <a:xfrm>
                  <a:off x="592" y="980"/>
                  <a:ext cx="0" cy="24"/>
                </a:xfrm>
                <a:prstGeom prst="straightConnector1">
                  <a:avLst/>
                </a:prstGeom>
                <a:noFill/>
                <a:ln cap="flat" cmpd="sng" w="9525">
                  <a:solidFill>
                    <a:srgbClr val="000000"/>
                  </a:solidFill>
                  <a:prstDash val="solid"/>
                  <a:miter lim="800000"/>
                  <a:headEnd len="sm" w="sm" type="none"/>
                  <a:tailEnd len="sm" w="sm" type="none"/>
                </a:ln>
              </xdr:spPr>
            </xdr:cxnSp>
            <xdr:cxnSp>
              <xdr:nvCxnSpPr>
                <xdr:cNvPr id="12" name="Shape 12"/>
                <xdr:cNvCxnSpPr/>
              </xdr:nvCxnSpPr>
              <xdr:spPr>
                <a:xfrm>
                  <a:off x="609" y="980"/>
                  <a:ext cx="0" cy="24"/>
                </a:xfrm>
                <a:prstGeom prst="straightConnector1">
                  <a:avLst/>
                </a:prstGeom>
                <a:noFill/>
                <a:ln cap="flat" cmpd="sng" w="9525">
                  <a:solidFill>
                    <a:srgbClr val="000000"/>
                  </a:solidFill>
                  <a:prstDash val="solid"/>
                  <a:miter lim="800000"/>
                  <a:headEnd len="sm" w="sm" type="none"/>
                  <a:tailEnd len="sm" w="sm" type="none"/>
                </a:ln>
              </xdr:spPr>
            </xdr:cxnSp>
            <xdr:cxnSp>
              <xdr:nvCxnSpPr>
                <xdr:cNvPr id="13" name="Shape 13"/>
                <xdr:cNvCxnSpPr/>
              </xdr:nvCxnSpPr>
              <xdr:spPr>
                <a:xfrm>
                  <a:off x="626" y="980"/>
                  <a:ext cx="0" cy="24"/>
                </a:xfrm>
                <a:prstGeom prst="straightConnector1">
                  <a:avLst/>
                </a:prstGeom>
                <a:noFill/>
                <a:ln cap="flat" cmpd="sng" w="9525">
                  <a:solidFill>
                    <a:srgbClr val="000000"/>
                  </a:solidFill>
                  <a:prstDash val="solid"/>
                  <a:miter lim="800000"/>
                  <a:headEnd len="sm" w="sm" type="none"/>
                  <a:tailEnd len="sm" w="sm" type="none"/>
                </a:ln>
              </xdr:spPr>
            </xdr:cxnSp>
            <xdr:cxnSp>
              <xdr:nvCxnSpPr>
                <xdr:cNvPr id="14" name="Shape 14"/>
                <xdr:cNvCxnSpPr/>
              </xdr:nvCxnSpPr>
              <xdr:spPr>
                <a:xfrm>
                  <a:off x="643" y="980"/>
                  <a:ext cx="0" cy="24"/>
                </a:xfrm>
                <a:prstGeom prst="straightConnector1">
                  <a:avLst/>
                </a:prstGeom>
                <a:noFill/>
                <a:ln cap="flat" cmpd="sng" w="9525">
                  <a:solidFill>
                    <a:srgbClr val="000000"/>
                  </a:solidFill>
                  <a:prstDash val="solid"/>
                  <a:miter lim="800000"/>
                  <a:headEnd len="sm" w="sm" type="none"/>
                  <a:tailEnd len="sm" w="sm" type="none"/>
                </a:ln>
              </xdr:spPr>
            </xdr:cxnSp>
            <xdr:cxnSp>
              <xdr:nvCxnSpPr>
                <xdr:cNvPr id="15" name="Shape 15"/>
                <xdr:cNvCxnSpPr/>
              </xdr:nvCxnSpPr>
              <xdr:spPr>
                <a:xfrm>
                  <a:off x="660" y="980"/>
                  <a:ext cx="0" cy="24"/>
                </a:xfrm>
                <a:prstGeom prst="straightConnector1">
                  <a:avLst/>
                </a:prstGeom>
                <a:noFill/>
                <a:ln cap="flat" cmpd="sng" w="9525">
                  <a:solidFill>
                    <a:srgbClr val="000000"/>
                  </a:solidFill>
                  <a:prstDash val="solid"/>
                  <a:miter lim="800000"/>
                  <a:headEnd len="sm" w="sm" type="none"/>
                  <a:tailEnd len="sm" w="sm" type="none"/>
                </a:ln>
              </xdr:spPr>
            </xdr:cxnSp>
            <xdr:cxnSp>
              <xdr:nvCxnSpPr>
                <xdr:cNvPr id="16" name="Shape 16"/>
                <xdr:cNvCxnSpPr/>
              </xdr:nvCxnSpPr>
              <xdr:spPr>
                <a:xfrm>
                  <a:off x="677" y="980"/>
                  <a:ext cx="0" cy="24"/>
                </a:xfrm>
                <a:prstGeom prst="straightConnector1">
                  <a:avLst/>
                </a:prstGeom>
                <a:noFill/>
                <a:ln cap="flat" cmpd="sng" w="9525">
                  <a:solidFill>
                    <a:srgbClr val="000000"/>
                  </a:solidFill>
                  <a:prstDash val="solid"/>
                  <a:miter lim="800000"/>
                  <a:headEnd len="sm" w="sm" type="none"/>
                  <a:tailEnd len="sm" w="sm" type="none"/>
                </a:ln>
              </xdr:spPr>
            </xdr:cxnSp>
            <xdr:cxnSp>
              <xdr:nvCxnSpPr>
                <xdr:cNvPr id="17" name="Shape 17"/>
                <xdr:cNvCxnSpPr/>
              </xdr:nvCxnSpPr>
              <xdr:spPr>
                <a:xfrm>
                  <a:off x="694" y="980"/>
                  <a:ext cx="0" cy="24"/>
                </a:xfrm>
                <a:prstGeom prst="straightConnector1">
                  <a:avLst/>
                </a:prstGeom>
                <a:noFill/>
                <a:ln cap="flat" cmpd="sng" w="9525">
                  <a:solidFill>
                    <a:srgbClr val="000000"/>
                  </a:solidFill>
                  <a:prstDash val="solid"/>
                  <a:miter lim="800000"/>
                  <a:headEnd len="sm" w="sm" type="none"/>
                  <a:tailEnd len="sm" w="sm" type="none"/>
                </a:ln>
              </xdr:spPr>
            </xdr:cxnSp>
            <xdr:cxnSp>
              <xdr:nvCxnSpPr>
                <xdr:cNvPr id="18" name="Shape 18"/>
                <xdr:cNvCxnSpPr/>
              </xdr:nvCxnSpPr>
              <xdr:spPr>
                <a:xfrm>
                  <a:off x="711" y="980"/>
                  <a:ext cx="0" cy="24"/>
                </a:xfrm>
                <a:prstGeom prst="straightConnector1">
                  <a:avLst/>
                </a:prstGeom>
                <a:noFill/>
                <a:ln cap="flat" cmpd="sng" w="9525">
                  <a:solidFill>
                    <a:srgbClr val="000000"/>
                  </a:solidFill>
                  <a:prstDash val="solid"/>
                  <a:miter lim="800000"/>
                  <a:headEnd len="sm" w="sm" type="none"/>
                  <a:tailEnd len="sm" w="sm" type="none"/>
                </a:ln>
              </xdr:spPr>
            </xdr:cxnSp>
          </xdr:grpSp>
          <xdr:cxnSp>
            <xdr:nvCxnSpPr>
              <xdr:cNvPr id="19" name="Shape 19"/>
              <xdr:cNvCxnSpPr/>
            </xdr:nvCxnSpPr>
            <xdr:spPr>
              <a:xfrm>
                <a:off x="541" y="1004"/>
                <a:ext cx="170" cy="0"/>
              </a:xfrm>
              <a:prstGeom prst="straightConnector1">
                <a:avLst/>
              </a:prstGeom>
              <a:noFill/>
              <a:ln cap="flat" cmpd="sng" w="9525">
                <a:solidFill>
                  <a:srgbClr val="000000"/>
                </a:solidFill>
                <a:prstDash val="solid"/>
                <a:miter lim="800000"/>
                <a:headEnd len="sm" w="sm" type="none"/>
                <a:tailEnd len="sm" w="sm" type="none"/>
              </a:ln>
            </xdr:spPr>
          </xdr:cxnSp>
        </xdr:grpSp>
      </xdr:grpSp>
    </xdr:grpSp>
    <xdr:clientData fLocksWithSheet="0"/>
  </xdr:oneCellAnchor>
  <xdr:oneCellAnchor>
    <xdr:from>
      <xdr:col>1</xdr:col>
      <xdr:colOff>9525</xdr:colOff>
      <xdr:row>2</xdr:row>
      <xdr:rowOff>9525</xdr:rowOff>
    </xdr:from>
    <xdr:ext cx="1485900" cy="2667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banovac.mfin.hr/rnopr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7.xml"/><Relationship Id="rId3"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8.xml"/><Relationship Id="rId3"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0.88"/>
    <col customWidth="1" min="2" max="10" width="11.75"/>
    <col customWidth="1" min="11" max="26" width="8.0"/>
  </cols>
  <sheetData>
    <row r="1" ht="24.75" customHeight="1">
      <c r="A1" s="1"/>
      <c r="B1" s="2" t="s">
        <v>0</v>
      </c>
      <c r="C1" s="3" t="s">
        <v>1</v>
      </c>
      <c r="D1" s="3" t="s">
        <v>2</v>
      </c>
      <c r="E1" s="4" t="s">
        <v>3</v>
      </c>
      <c r="F1" s="3" t="s">
        <v>4</v>
      </c>
      <c r="G1" s="3" t="s">
        <v>5</v>
      </c>
      <c r="H1" s="3" t="s">
        <v>6</v>
      </c>
      <c r="I1" s="5" t="s">
        <v>7</v>
      </c>
      <c r="J1" s="6"/>
      <c r="K1" s="1"/>
      <c r="L1" s="1"/>
      <c r="M1" s="1"/>
      <c r="N1" s="1"/>
      <c r="O1" s="1"/>
      <c r="P1" s="1"/>
      <c r="Q1" s="1"/>
      <c r="R1" s="1"/>
      <c r="S1" s="1"/>
      <c r="T1" s="1"/>
      <c r="U1" s="1"/>
      <c r="V1" s="1"/>
      <c r="W1" s="1"/>
      <c r="X1" s="1"/>
      <c r="Y1" s="1"/>
      <c r="Z1" s="1"/>
    </row>
    <row r="2" ht="70.5" customHeight="1">
      <c r="B2" s="7"/>
      <c r="C2" s="8"/>
      <c r="D2" s="8"/>
      <c r="E2" s="8"/>
      <c r="F2" s="8"/>
      <c r="G2" s="8"/>
      <c r="H2" s="8"/>
      <c r="I2" s="8"/>
      <c r="J2" s="9"/>
    </row>
    <row r="3" ht="60.0" customHeight="1">
      <c r="B3" s="10"/>
      <c r="C3" s="11"/>
      <c r="D3" s="11"/>
      <c r="E3" s="11"/>
      <c r="F3" s="11"/>
      <c r="G3" s="11"/>
      <c r="H3" s="11"/>
      <c r="I3" s="11"/>
      <c r="J3" s="12"/>
    </row>
    <row r="4" ht="33.75" customHeight="1">
      <c r="B4" s="13" t="s">
        <v>8</v>
      </c>
      <c r="C4" s="8"/>
      <c r="D4" s="8"/>
      <c r="E4" s="8"/>
      <c r="F4" s="8"/>
      <c r="G4" s="8"/>
      <c r="H4" s="8"/>
      <c r="I4" s="8"/>
      <c r="J4" s="9"/>
    </row>
    <row r="5" ht="60.0" customHeight="1">
      <c r="B5" s="14" t="s">
        <v>9</v>
      </c>
      <c r="C5" s="15"/>
      <c r="D5" s="15"/>
      <c r="E5" s="15"/>
      <c r="F5" s="15"/>
      <c r="G5" s="15"/>
      <c r="H5" s="15"/>
      <c r="I5" s="15"/>
      <c r="J5" s="16"/>
    </row>
    <row r="6" ht="30.0" customHeight="1">
      <c r="B6" s="17" t="s">
        <v>10</v>
      </c>
      <c r="C6" s="18"/>
      <c r="D6" s="18"/>
      <c r="E6" s="18"/>
      <c r="F6" s="18"/>
      <c r="G6" s="18"/>
      <c r="H6" s="18"/>
      <c r="I6" s="18"/>
      <c r="J6" s="19"/>
    </row>
    <row r="7" ht="66.0" customHeight="1">
      <c r="B7" s="20" t="s">
        <v>11</v>
      </c>
      <c r="C7" s="21"/>
      <c r="D7" s="21"/>
      <c r="E7" s="21"/>
      <c r="F7" s="21"/>
      <c r="G7" s="21"/>
      <c r="H7" s="21"/>
      <c r="I7" s="21"/>
      <c r="J7" s="22"/>
    </row>
    <row r="8" ht="20.25" customHeight="1">
      <c r="B8" s="23" t="s">
        <v>12</v>
      </c>
      <c r="C8" s="24"/>
      <c r="D8" s="25"/>
      <c r="E8" s="26"/>
      <c r="F8" s="26"/>
      <c r="G8" s="26"/>
      <c r="H8" s="26"/>
      <c r="I8" s="26"/>
      <c r="J8" s="26"/>
    </row>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2:J2"/>
    <mergeCell ref="B3:J3"/>
    <mergeCell ref="B4:J4"/>
    <mergeCell ref="B5:J5"/>
    <mergeCell ref="B6:J6"/>
    <mergeCell ref="B7:J7"/>
    <mergeCell ref="B8:D8"/>
  </mergeCells>
  <hyperlinks>
    <hyperlink r:id="rId1" ref="B8"/>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0.88"/>
    <col customWidth="1" min="2" max="10" width="11.75"/>
    <col customWidth="1" min="11" max="26" width="8.0"/>
  </cols>
  <sheetData>
    <row r="1" ht="24.75" customHeight="1">
      <c r="B1" s="2" t="s">
        <v>0</v>
      </c>
      <c r="C1" s="3" t="s">
        <v>13</v>
      </c>
      <c r="D1" s="3" t="s">
        <v>2</v>
      </c>
      <c r="E1" s="4" t="s">
        <v>3</v>
      </c>
      <c r="F1" s="3" t="s">
        <v>4</v>
      </c>
      <c r="G1" s="3" t="s">
        <v>5</v>
      </c>
      <c r="H1" s="3" t="s">
        <v>6</v>
      </c>
      <c r="I1" s="5" t="s">
        <v>7</v>
      </c>
      <c r="J1" s="6"/>
    </row>
    <row r="2" ht="24.75" customHeight="1">
      <c r="A2" s="1"/>
      <c r="B2" s="27" t="s">
        <v>14</v>
      </c>
      <c r="C2" s="28"/>
      <c r="D2" s="28"/>
      <c r="E2" s="28"/>
      <c r="F2" s="28"/>
      <c r="G2" s="28"/>
      <c r="H2" s="28"/>
      <c r="I2" s="28"/>
      <c r="J2" s="29"/>
      <c r="K2" s="1"/>
      <c r="L2" s="1"/>
      <c r="M2" s="1"/>
      <c r="N2" s="1"/>
      <c r="O2" s="1"/>
      <c r="P2" s="1"/>
      <c r="Q2" s="1"/>
      <c r="R2" s="1"/>
      <c r="S2" s="1"/>
      <c r="T2" s="1"/>
      <c r="U2" s="1"/>
      <c r="V2" s="1"/>
      <c r="W2" s="1"/>
      <c r="X2" s="1"/>
      <c r="Y2" s="1"/>
      <c r="Z2" s="1"/>
    </row>
    <row r="3" ht="16.5" customHeight="1">
      <c r="A3" s="1"/>
      <c r="B3" s="30" t="str">
        <f>"Verzija Excel datoteke: "&amp;MID(PraviPod707!G30,1,1)&amp;"."&amp;MID(PraviPod707!G30,2,1)&amp;"."&amp;MID(PraviPod707!G30,3,1)&amp;"."</f>
        <v>Verzija Excel datoteke: 6.0.6.</v>
      </c>
      <c r="C3" s="28"/>
      <c r="D3" s="28"/>
      <c r="E3" s="28"/>
      <c r="F3" s="28"/>
      <c r="G3" s="28"/>
      <c r="H3" s="28"/>
      <c r="I3" s="28"/>
      <c r="J3" s="29"/>
      <c r="K3" s="1"/>
      <c r="L3" s="1"/>
      <c r="M3" s="1"/>
      <c r="N3" s="1"/>
      <c r="O3" s="1"/>
      <c r="P3" s="1"/>
      <c r="Q3" s="1"/>
      <c r="R3" s="1"/>
      <c r="S3" s="1"/>
      <c r="T3" s="1"/>
      <c r="U3" s="1"/>
      <c r="V3" s="1"/>
      <c r="W3" s="1"/>
      <c r="X3" s="1"/>
      <c r="Y3" s="1"/>
      <c r="Z3" s="1"/>
    </row>
    <row r="4" ht="59.25" customHeight="1">
      <c r="B4" s="31" t="s">
        <v>15</v>
      </c>
      <c r="C4" s="24"/>
      <c r="D4" s="24"/>
      <c r="E4" s="24"/>
      <c r="F4" s="24"/>
      <c r="G4" s="24"/>
      <c r="H4" s="24"/>
      <c r="I4" s="24"/>
      <c r="J4" s="25"/>
    </row>
    <row r="5" ht="59.25" customHeight="1">
      <c r="B5" s="32" t="s">
        <v>16</v>
      </c>
      <c r="C5" s="24"/>
      <c r="D5" s="24"/>
      <c r="E5" s="24"/>
      <c r="F5" s="24"/>
      <c r="G5" s="24"/>
      <c r="H5" s="24"/>
      <c r="I5" s="24"/>
      <c r="J5" s="25"/>
    </row>
    <row r="6" ht="53.25" customHeight="1">
      <c r="B6" s="33" t="s">
        <v>17</v>
      </c>
      <c r="C6" s="24"/>
      <c r="D6" s="24"/>
      <c r="E6" s="24"/>
      <c r="F6" s="24"/>
      <c r="G6" s="24"/>
      <c r="H6" s="24"/>
      <c r="I6" s="24"/>
      <c r="J6" s="25"/>
    </row>
    <row r="7" ht="72.75" customHeight="1">
      <c r="B7" s="34" t="s">
        <v>18</v>
      </c>
      <c r="C7" s="35"/>
      <c r="D7" s="35"/>
      <c r="E7" s="35"/>
      <c r="F7" s="35"/>
      <c r="G7" s="35"/>
      <c r="H7" s="35"/>
      <c r="I7" s="35"/>
      <c r="J7" s="36"/>
    </row>
    <row r="8" ht="72.0" customHeight="1">
      <c r="B8" s="37" t="s">
        <v>19</v>
      </c>
      <c r="J8" s="38"/>
    </row>
    <row r="9" ht="34.5" customHeight="1">
      <c r="B9" s="39" t="s">
        <v>20</v>
      </c>
      <c r="J9" s="38"/>
    </row>
    <row r="10" ht="84.0" customHeight="1">
      <c r="B10" s="37" t="s">
        <v>21</v>
      </c>
      <c r="J10" s="38"/>
    </row>
    <row r="11" ht="57.0" customHeight="1">
      <c r="B11" s="39" t="s">
        <v>22</v>
      </c>
      <c r="J11" s="38"/>
    </row>
    <row r="12" ht="72.0" customHeight="1">
      <c r="B12" s="39" t="s">
        <v>23</v>
      </c>
      <c r="J12" s="38"/>
    </row>
    <row r="13" ht="87.75" customHeight="1">
      <c r="B13" s="39" t="s">
        <v>24</v>
      </c>
      <c r="J13" s="38"/>
    </row>
    <row r="14" ht="69.0" customHeight="1">
      <c r="B14" s="39" t="s">
        <v>25</v>
      </c>
      <c r="J14" s="38"/>
    </row>
    <row r="15" ht="98.25" customHeight="1">
      <c r="B15" s="40" t="s">
        <v>26</v>
      </c>
      <c r="C15" s="11"/>
      <c r="D15" s="11"/>
      <c r="E15" s="11"/>
      <c r="F15" s="11"/>
      <c r="G15" s="11"/>
      <c r="H15" s="11"/>
      <c r="I15" s="11"/>
      <c r="J15" s="12"/>
    </row>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B9:J9"/>
    <mergeCell ref="B10:J10"/>
    <mergeCell ref="B11:J11"/>
    <mergeCell ref="B12:J12"/>
    <mergeCell ref="B13:J13"/>
    <mergeCell ref="B14:J14"/>
    <mergeCell ref="B15:J15"/>
    <mergeCell ref="B2:J2"/>
    <mergeCell ref="B3:J3"/>
    <mergeCell ref="B4:J4"/>
    <mergeCell ref="B5:J5"/>
    <mergeCell ref="B6:J6"/>
    <mergeCell ref="B7:J7"/>
    <mergeCell ref="B8:J8"/>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5.0"/>
    <col customWidth="1" min="2" max="6" width="15.63"/>
    <col customWidth="1" min="7" max="7" width="25.63"/>
    <col customWidth="1" min="8" max="8" width="15.63"/>
    <col customWidth="1" min="9" max="9" width="25.63"/>
    <col customWidth="1" min="10" max="10" width="15.63"/>
    <col customWidth="1" min="11" max="26" width="8.0"/>
  </cols>
  <sheetData>
    <row r="1" ht="12.75" customHeight="1">
      <c r="A1" s="1" t="s">
        <v>27</v>
      </c>
      <c r="B1" s="1" t="s">
        <v>28</v>
      </c>
      <c r="C1" s="1" t="s">
        <v>29</v>
      </c>
      <c r="D1" s="1" t="s">
        <v>30</v>
      </c>
      <c r="E1" s="1" t="s">
        <v>31</v>
      </c>
      <c r="F1" s="41" t="s">
        <v>32</v>
      </c>
      <c r="G1" s="1" t="s">
        <v>33</v>
      </c>
      <c r="H1" s="42" t="s">
        <v>34</v>
      </c>
      <c r="I1" s="1" t="s">
        <v>35</v>
      </c>
      <c r="J1" s="1" t="s">
        <v>36</v>
      </c>
      <c r="K1" s="1"/>
      <c r="L1" s="1"/>
      <c r="M1" s="1"/>
      <c r="N1" s="1"/>
      <c r="O1" s="1"/>
      <c r="P1" s="1"/>
      <c r="Q1" s="1"/>
      <c r="R1" s="1"/>
      <c r="S1" s="1"/>
      <c r="T1" s="1"/>
      <c r="U1" s="1"/>
      <c r="V1" s="1"/>
      <c r="W1" s="1"/>
      <c r="X1" s="1"/>
      <c r="Y1" s="1"/>
      <c r="Z1" s="1"/>
    </row>
    <row r="2" ht="12.75" customHeight="1">
      <c r="A2" s="43">
        <f>PRRAS!I19</f>
        <v>1</v>
      </c>
      <c r="B2" s="41">
        <f>ROUND(PRRAS!J19,2)</f>
        <v>83657.17</v>
      </c>
      <c r="C2" s="41">
        <f>ROUND(PRRAS!K19,2)</f>
        <v>106637.19</v>
      </c>
      <c r="D2" s="41">
        <v>0.0</v>
      </c>
      <c r="E2" s="41">
        <v>0.0</v>
      </c>
      <c r="F2" s="44">
        <f t="shared" ref="F2:F172" si="1">A2/100*B2+A2/50*C2</f>
        <v>2969.3155</v>
      </c>
      <c r="G2" s="45" t="str">
        <f>TRIM(UPPER(RefStr!C13))</f>
        <v>HR5423600001102266561</v>
      </c>
      <c r="H2" s="46">
        <v>0.0</v>
      </c>
      <c r="I2" s="45" t="s">
        <v>37</v>
      </c>
      <c r="J2" s="47">
        <f t="shared" ref="J2:J160" si="2">ABS(B2-ROUND(B2,2))+ABS(C2-ROUND(C2,2))</f>
        <v>0</v>
      </c>
      <c r="K2" s="1"/>
      <c r="L2" s="1"/>
      <c r="M2" s="1"/>
      <c r="N2" s="1"/>
      <c r="O2" s="1"/>
      <c r="P2" s="1"/>
      <c r="Q2" s="1"/>
      <c r="R2" s="1"/>
      <c r="S2" s="1"/>
      <c r="T2" s="1"/>
      <c r="U2" s="1"/>
      <c r="V2" s="1"/>
      <c r="W2" s="1"/>
      <c r="X2" s="1"/>
      <c r="Y2" s="1"/>
      <c r="Z2" s="1"/>
    </row>
    <row r="3" ht="12.75" customHeight="1">
      <c r="A3" s="43">
        <f>PRRAS!I20</f>
        <v>2</v>
      </c>
      <c r="B3" s="41">
        <f>ROUND(PRRAS!J20,2)</f>
        <v>6105.25</v>
      </c>
      <c r="C3" s="41">
        <f>ROUND(PRRAS!K20,2)</f>
        <v>0</v>
      </c>
      <c r="D3" s="41">
        <v>0.0</v>
      </c>
      <c r="E3" s="41">
        <v>0.0</v>
      </c>
      <c r="F3" s="44">
        <f t="shared" si="1"/>
        <v>122.105</v>
      </c>
      <c r="G3" s="1" t="str">
        <f>TEXT(INT(VALUE(RefStr!J11)),"00000000")</f>
        <v>02857383</v>
      </c>
      <c r="I3" s="45" t="s">
        <v>38</v>
      </c>
      <c r="J3" s="47">
        <f t="shared" si="2"/>
        <v>0</v>
      </c>
      <c r="K3" s="1"/>
      <c r="L3" s="1"/>
      <c r="M3" s="1"/>
      <c r="N3" s="1"/>
      <c r="O3" s="1"/>
      <c r="P3" s="1"/>
      <c r="Q3" s="1"/>
      <c r="R3" s="1"/>
      <c r="S3" s="1"/>
      <c r="T3" s="1"/>
      <c r="U3" s="1"/>
      <c r="V3" s="1"/>
      <c r="W3" s="1"/>
      <c r="X3" s="1"/>
      <c r="Y3" s="1"/>
      <c r="Z3" s="1"/>
    </row>
    <row r="4" ht="12.75" customHeight="1">
      <c r="A4" s="43">
        <f>PRRAS!I21</f>
        <v>3</v>
      </c>
      <c r="B4" s="41">
        <f>ROUND(PRRAS!J21,2)</f>
        <v>0</v>
      </c>
      <c r="C4" s="41">
        <f>ROUND(PRRAS!K21,2)</f>
        <v>0</v>
      </c>
      <c r="D4" s="41">
        <v>0.0</v>
      </c>
      <c r="E4" s="41">
        <v>0.0</v>
      </c>
      <c r="F4" s="44">
        <f t="shared" si="1"/>
        <v>0</v>
      </c>
      <c r="G4" s="1" t="str">
        <f>IF(ISERROR(RefStr!C7),"-",UPPER(TRIM(RefStr!C7)))</f>
        <v>HRVATSKA KOMORA EDUKACIJSKIH REHABILITATORA</v>
      </c>
      <c r="I4" s="45" t="s">
        <v>39</v>
      </c>
      <c r="J4" s="47">
        <f t="shared" si="2"/>
        <v>0</v>
      </c>
      <c r="K4" s="1"/>
      <c r="L4" s="1"/>
      <c r="M4" s="1"/>
      <c r="N4" s="1"/>
      <c r="O4" s="1"/>
      <c r="P4" s="1"/>
      <c r="Q4" s="1"/>
      <c r="R4" s="1"/>
      <c r="S4" s="1"/>
      <c r="T4" s="1"/>
      <c r="U4" s="1"/>
      <c r="V4" s="1"/>
      <c r="W4" s="1"/>
      <c r="X4" s="1"/>
      <c r="Y4" s="1"/>
      <c r="Z4" s="1"/>
    </row>
    <row r="5" ht="12.75" customHeight="1">
      <c r="A5" s="43">
        <f>PRRAS!I22</f>
        <v>4</v>
      </c>
      <c r="B5" s="41">
        <f>ROUND(PRRAS!J22,2)</f>
        <v>6105.25</v>
      </c>
      <c r="C5" s="41">
        <f>ROUND(PRRAS!K22,2)</f>
        <v>0</v>
      </c>
      <c r="D5" s="41">
        <v>0.0</v>
      </c>
      <c r="E5" s="41">
        <v>0.0</v>
      </c>
      <c r="F5" s="44">
        <f t="shared" si="1"/>
        <v>244.21</v>
      </c>
      <c r="G5" s="1" t="str">
        <f>TEXT(INT(VALUE(RefStr!C9)),"00000")</f>
        <v>10000</v>
      </c>
      <c r="I5" s="45" t="s">
        <v>40</v>
      </c>
      <c r="J5" s="47">
        <f t="shared" si="2"/>
        <v>0</v>
      </c>
      <c r="K5" s="1"/>
      <c r="L5" s="1"/>
      <c r="M5" s="1"/>
      <c r="N5" s="1"/>
      <c r="O5" s="1"/>
      <c r="P5" s="1"/>
      <c r="Q5" s="1"/>
      <c r="R5" s="1"/>
      <c r="S5" s="1"/>
      <c r="T5" s="1"/>
      <c r="U5" s="1"/>
      <c r="V5" s="1"/>
      <c r="W5" s="1"/>
      <c r="X5" s="1"/>
      <c r="Y5" s="1"/>
      <c r="Z5" s="1"/>
    </row>
    <row r="6" ht="12.75" customHeight="1">
      <c r="A6" s="43">
        <f>PRRAS!I23</f>
        <v>5</v>
      </c>
      <c r="B6" s="41">
        <f>ROUND(PRRAS!J23,2)</f>
        <v>67652.13</v>
      </c>
      <c r="C6" s="41">
        <f>ROUND(PRRAS!K23,2)</f>
        <v>74480.53</v>
      </c>
      <c r="D6" s="41">
        <v>0.0</v>
      </c>
      <c r="E6" s="41">
        <v>0.0</v>
      </c>
      <c r="F6" s="44">
        <f t="shared" si="1"/>
        <v>10830.6595</v>
      </c>
      <c r="G6" s="1" t="str">
        <f>IF(ISERROR(RefStr!E9),"-",UPPER(TRIM(RefStr!E9)))</f>
        <v>ZAGREB</v>
      </c>
      <c r="I6" s="45" t="s">
        <v>41</v>
      </c>
      <c r="J6" s="47">
        <f t="shared" si="2"/>
        <v>0</v>
      </c>
      <c r="K6" s="1"/>
      <c r="L6" s="1"/>
      <c r="M6" s="1"/>
      <c r="N6" s="1"/>
      <c r="O6" s="1"/>
      <c r="P6" s="1"/>
      <c r="Q6" s="1"/>
      <c r="R6" s="1"/>
      <c r="S6" s="1"/>
      <c r="T6" s="1"/>
      <c r="U6" s="1"/>
      <c r="V6" s="1"/>
      <c r="W6" s="1"/>
      <c r="X6" s="1"/>
      <c r="Y6" s="1"/>
      <c r="Z6" s="1"/>
    </row>
    <row r="7" ht="12.75" customHeight="1">
      <c r="A7" s="43">
        <f>PRRAS!I24</f>
        <v>6</v>
      </c>
      <c r="B7" s="41">
        <f>ROUND(PRRAS!J24,2)</f>
        <v>67652.13</v>
      </c>
      <c r="C7" s="41">
        <f>ROUND(PRRAS!K24,2)</f>
        <v>74480.53</v>
      </c>
      <c r="D7" s="41">
        <v>0.0</v>
      </c>
      <c r="E7" s="41">
        <v>0.0</v>
      </c>
      <c r="F7" s="44">
        <f t="shared" si="1"/>
        <v>12996.7914</v>
      </c>
      <c r="G7" s="1" t="str">
        <f>IF(ISERROR(RefStr!C11),"-",(TRIM(RefStr!C11)))</f>
        <v>NAD LIPOM 13/1</v>
      </c>
      <c r="I7" s="45" t="s">
        <v>42</v>
      </c>
      <c r="J7" s="47">
        <f t="shared" si="2"/>
        <v>0</v>
      </c>
      <c r="K7" s="1"/>
      <c r="L7" s="1"/>
      <c r="M7" s="1"/>
      <c r="N7" s="1"/>
      <c r="O7" s="1"/>
      <c r="P7" s="1"/>
      <c r="Q7" s="1"/>
      <c r="R7" s="1"/>
      <c r="S7" s="1"/>
      <c r="T7" s="1"/>
      <c r="U7" s="1"/>
      <c r="V7" s="1"/>
      <c r="W7" s="1"/>
      <c r="X7" s="1"/>
      <c r="Y7" s="1"/>
      <c r="Z7" s="1"/>
    </row>
    <row r="8" ht="12.75" customHeight="1">
      <c r="A8" s="43">
        <f>PRRAS!I25</f>
        <v>7</v>
      </c>
      <c r="B8" s="41">
        <f>ROUND(PRRAS!J25,2)</f>
        <v>0</v>
      </c>
      <c r="C8" s="41">
        <f>ROUND(PRRAS!K25,2)</f>
        <v>0</v>
      </c>
      <c r="D8" s="41">
        <v>0.0</v>
      </c>
      <c r="E8" s="41">
        <v>0.0</v>
      </c>
      <c r="F8" s="44">
        <f t="shared" si="1"/>
        <v>0</v>
      </c>
      <c r="G8" s="1" t="str">
        <f>TEXT(INT(VALUE(RefStr!C15)),"0000")</f>
        <v>9412</v>
      </c>
      <c r="I8" s="45" t="s">
        <v>43</v>
      </c>
      <c r="J8" s="47">
        <f t="shared" si="2"/>
        <v>0</v>
      </c>
      <c r="K8" s="1"/>
      <c r="L8" s="1"/>
      <c r="M8" s="1"/>
      <c r="N8" s="1"/>
      <c r="O8" s="1"/>
      <c r="P8" s="1"/>
      <c r="Q8" s="1"/>
      <c r="R8" s="1"/>
      <c r="S8" s="1"/>
      <c r="T8" s="1"/>
      <c r="U8" s="1"/>
      <c r="V8" s="1"/>
      <c r="W8" s="1"/>
      <c r="X8" s="1"/>
      <c r="Y8" s="1"/>
      <c r="Z8" s="1"/>
    </row>
    <row r="9" ht="12.75" customHeight="1">
      <c r="A9" s="43">
        <f>PRRAS!I26</f>
        <v>8</v>
      </c>
      <c r="B9" s="41">
        <f>ROUND(PRRAS!J26,2)</f>
        <v>0</v>
      </c>
      <c r="C9" s="41">
        <f>ROUND(PRRAS!K26,2)</f>
        <v>0</v>
      </c>
      <c r="D9" s="41">
        <v>0.0</v>
      </c>
      <c r="E9" s="41">
        <v>0.0</v>
      </c>
      <c r="F9" s="44">
        <f t="shared" si="1"/>
        <v>0</v>
      </c>
      <c r="G9" s="1" t="str">
        <f>IF(RefStr!J17&lt;&gt;"",TEXT(INT(VALUE(RefStr!J17)),"00"),"00")</f>
        <v>21</v>
      </c>
      <c r="I9" s="45" t="s">
        <v>44</v>
      </c>
      <c r="J9" s="47">
        <f t="shared" si="2"/>
        <v>0</v>
      </c>
      <c r="K9" s="1"/>
      <c r="L9" s="1"/>
      <c r="M9" s="1"/>
      <c r="N9" s="1"/>
      <c r="O9" s="1"/>
      <c r="P9" s="1"/>
      <c r="Q9" s="1"/>
      <c r="R9" s="1"/>
      <c r="S9" s="1"/>
      <c r="T9" s="1"/>
      <c r="U9" s="1"/>
      <c r="V9" s="1"/>
      <c r="W9" s="1"/>
      <c r="X9" s="1"/>
      <c r="Y9" s="1"/>
      <c r="Z9" s="1"/>
    </row>
    <row r="10" ht="12.75" customHeight="1">
      <c r="A10" s="43">
        <f>PRRAS!I27</f>
        <v>9</v>
      </c>
      <c r="B10" s="41">
        <f>ROUND(PRRAS!J27,2)</f>
        <v>0</v>
      </c>
      <c r="C10" s="41">
        <f>ROUND(PRRAS!K27,2)</f>
        <v>0</v>
      </c>
      <c r="D10" s="41">
        <v>0.0</v>
      </c>
      <c r="E10" s="41">
        <v>0.0</v>
      </c>
      <c r="F10" s="44">
        <f t="shared" si="1"/>
        <v>0</v>
      </c>
      <c r="G10" s="1" t="str">
        <f>TEXT(INT(VALUE(RefStr!C17)),"000")</f>
        <v>133</v>
      </c>
      <c r="I10" s="45" t="s">
        <v>45</v>
      </c>
      <c r="J10" s="47">
        <f t="shared" si="2"/>
        <v>0</v>
      </c>
      <c r="K10" s="1"/>
      <c r="L10" s="1"/>
      <c r="M10" s="1"/>
      <c r="N10" s="1"/>
      <c r="O10" s="1"/>
      <c r="P10" s="1"/>
      <c r="Q10" s="1"/>
      <c r="R10" s="1"/>
      <c r="S10" s="1"/>
      <c r="T10" s="1"/>
      <c r="U10" s="1"/>
      <c r="V10" s="1"/>
      <c r="W10" s="1"/>
      <c r="X10" s="1"/>
      <c r="Y10" s="1"/>
      <c r="Z10" s="1"/>
    </row>
    <row r="11" ht="12.75" customHeight="1">
      <c r="A11" s="43">
        <f>PRRAS!I28</f>
        <v>10</v>
      </c>
      <c r="B11" s="41">
        <f>ROUND(PRRAS!J28,2)</f>
        <v>0</v>
      </c>
      <c r="C11" s="41">
        <f>ROUND(PRRAS!K28,2)</f>
        <v>0</v>
      </c>
      <c r="D11" s="41">
        <v>0.0</v>
      </c>
      <c r="E11" s="41">
        <v>0.0</v>
      </c>
      <c r="F11" s="44">
        <f t="shared" si="1"/>
        <v>0</v>
      </c>
      <c r="G11" s="1" t="s">
        <v>46</v>
      </c>
      <c r="I11" s="48" t="s">
        <v>47</v>
      </c>
      <c r="J11" s="47">
        <f t="shared" si="2"/>
        <v>0</v>
      </c>
      <c r="K11" s="1"/>
      <c r="L11" s="1"/>
      <c r="M11" s="1"/>
      <c r="N11" s="1"/>
      <c r="O11" s="1"/>
      <c r="P11" s="1"/>
      <c r="Q11" s="1"/>
      <c r="R11" s="1"/>
      <c r="S11" s="1"/>
      <c r="T11" s="1"/>
      <c r="U11" s="1"/>
      <c r="V11" s="1"/>
      <c r="W11" s="1"/>
      <c r="X11" s="1"/>
      <c r="Y11" s="1"/>
      <c r="Z11" s="1"/>
    </row>
    <row r="12" ht="12.75" customHeight="1">
      <c r="A12" s="43">
        <f>PRRAS!I29</f>
        <v>11</v>
      </c>
      <c r="B12" s="41">
        <f>ROUND(PRRAS!J29,2)</f>
        <v>0.13</v>
      </c>
      <c r="C12" s="41">
        <f>ROUND(PRRAS!K29,2)</f>
        <v>0.01</v>
      </c>
      <c r="D12" s="41">
        <v>0.0</v>
      </c>
      <c r="E12" s="41">
        <v>0.0</v>
      </c>
      <c r="F12" s="44">
        <f t="shared" si="1"/>
        <v>0.0165</v>
      </c>
      <c r="G12" s="1" t="s">
        <v>46</v>
      </c>
      <c r="I12" s="48" t="s">
        <v>48</v>
      </c>
      <c r="J12" s="47">
        <f t="shared" si="2"/>
        <v>0</v>
      </c>
      <c r="K12" s="1"/>
      <c r="L12" s="1"/>
      <c r="M12" s="1"/>
      <c r="N12" s="1"/>
      <c r="O12" s="1"/>
      <c r="P12" s="1"/>
      <c r="Q12" s="1"/>
      <c r="R12" s="1"/>
      <c r="S12" s="1"/>
      <c r="T12" s="1"/>
      <c r="U12" s="1"/>
      <c r="V12" s="1"/>
      <c r="W12" s="1"/>
      <c r="X12" s="1"/>
      <c r="Y12" s="1"/>
      <c r="Z12" s="1"/>
    </row>
    <row r="13" ht="12.75" customHeight="1">
      <c r="A13" s="43">
        <f>PRRAS!I30</f>
        <v>12</v>
      </c>
      <c r="B13" s="41">
        <f>ROUND(PRRAS!J30,2)</f>
        <v>0.13</v>
      </c>
      <c r="C13" s="41">
        <f>ROUND(PRRAS!K30,2)</f>
        <v>0.01</v>
      </c>
      <c r="D13" s="41">
        <v>0.0</v>
      </c>
      <c r="E13" s="41">
        <v>0.0</v>
      </c>
      <c r="F13" s="44">
        <f t="shared" si="1"/>
        <v>0.018</v>
      </c>
      <c r="G13" s="1" t="s">
        <v>46</v>
      </c>
      <c r="I13" s="48" t="s">
        <v>49</v>
      </c>
      <c r="J13" s="47">
        <f t="shared" si="2"/>
        <v>0</v>
      </c>
      <c r="K13" s="1"/>
      <c r="L13" s="1"/>
      <c r="M13" s="1"/>
      <c r="N13" s="1"/>
      <c r="O13" s="1"/>
      <c r="P13" s="1"/>
      <c r="Q13" s="1"/>
      <c r="R13" s="1"/>
      <c r="S13" s="1"/>
      <c r="T13" s="1"/>
      <c r="U13" s="1"/>
      <c r="V13" s="1"/>
      <c r="W13" s="1"/>
      <c r="X13" s="1"/>
      <c r="Y13" s="1"/>
      <c r="Z13" s="1"/>
    </row>
    <row r="14" ht="12.75" customHeight="1">
      <c r="A14" s="43">
        <f>PRRAS!I31</f>
        <v>13</v>
      </c>
      <c r="B14" s="41">
        <f>ROUND(PRRAS!J31,2)</f>
        <v>0</v>
      </c>
      <c r="C14" s="41">
        <f>ROUND(PRRAS!K31,2)</f>
        <v>0</v>
      </c>
      <c r="D14" s="41">
        <v>0.0</v>
      </c>
      <c r="E14" s="41">
        <v>0.0</v>
      </c>
      <c r="F14" s="44">
        <f t="shared" si="1"/>
        <v>0</v>
      </c>
      <c r="G14" s="1" t="s">
        <v>46</v>
      </c>
      <c r="I14" s="48" t="s">
        <v>50</v>
      </c>
      <c r="J14" s="47">
        <f t="shared" si="2"/>
        <v>0</v>
      </c>
      <c r="K14" s="1"/>
      <c r="L14" s="1"/>
      <c r="M14" s="1"/>
      <c r="N14" s="1"/>
      <c r="O14" s="1"/>
      <c r="P14" s="1"/>
      <c r="Q14" s="1"/>
      <c r="R14" s="1"/>
      <c r="S14" s="1"/>
      <c r="T14" s="1"/>
      <c r="U14" s="1"/>
      <c r="V14" s="1"/>
      <c r="W14" s="1"/>
      <c r="X14" s="1"/>
      <c r="Y14" s="1"/>
      <c r="Z14" s="1"/>
    </row>
    <row r="15" ht="12.75" customHeight="1">
      <c r="A15" s="43">
        <f>PRRAS!I32</f>
        <v>14</v>
      </c>
      <c r="B15" s="41">
        <f>ROUND(PRRAS!J32,2)</f>
        <v>0</v>
      </c>
      <c r="C15" s="41">
        <f>ROUND(PRRAS!K32,2)</f>
        <v>0</v>
      </c>
      <c r="D15" s="41">
        <v>0.0</v>
      </c>
      <c r="E15" s="41">
        <v>0.0</v>
      </c>
      <c r="F15" s="44">
        <f t="shared" si="1"/>
        <v>0</v>
      </c>
      <c r="G15" s="1" t="s">
        <v>46</v>
      </c>
      <c r="I15" s="48" t="s">
        <v>51</v>
      </c>
      <c r="J15" s="47">
        <f t="shared" si="2"/>
        <v>0</v>
      </c>
      <c r="K15" s="1"/>
      <c r="L15" s="1"/>
      <c r="M15" s="1"/>
      <c r="N15" s="1"/>
      <c r="O15" s="1"/>
      <c r="P15" s="1"/>
      <c r="Q15" s="1"/>
      <c r="R15" s="1"/>
      <c r="S15" s="1"/>
      <c r="T15" s="1"/>
      <c r="U15" s="1"/>
      <c r="V15" s="1"/>
      <c r="W15" s="1"/>
      <c r="X15" s="1"/>
      <c r="Y15" s="1"/>
      <c r="Z15" s="1"/>
    </row>
    <row r="16" ht="12.75" customHeight="1">
      <c r="A16" s="43">
        <f>PRRAS!I33</f>
        <v>15</v>
      </c>
      <c r="B16" s="41">
        <f>ROUND(PRRAS!J33,2)</f>
        <v>0</v>
      </c>
      <c r="C16" s="41">
        <f>ROUND(PRRAS!K33,2)</f>
        <v>0</v>
      </c>
      <c r="D16" s="41">
        <v>0.0</v>
      </c>
      <c r="E16" s="41">
        <v>0.0</v>
      </c>
      <c r="F16" s="44">
        <f t="shared" si="1"/>
        <v>0</v>
      </c>
      <c r="G16" s="1" t="s">
        <v>46</v>
      </c>
      <c r="I16" s="48" t="s">
        <v>52</v>
      </c>
      <c r="J16" s="47">
        <f t="shared" si="2"/>
        <v>0</v>
      </c>
      <c r="K16" s="1"/>
      <c r="L16" s="1"/>
      <c r="M16" s="1"/>
      <c r="N16" s="1"/>
      <c r="O16" s="1"/>
      <c r="P16" s="1"/>
      <c r="Q16" s="1"/>
      <c r="R16" s="1"/>
      <c r="S16" s="1"/>
      <c r="T16" s="1"/>
      <c r="U16" s="1"/>
      <c r="V16" s="1"/>
      <c r="W16" s="1"/>
      <c r="X16" s="1"/>
      <c r="Y16" s="1"/>
      <c r="Z16" s="1"/>
    </row>
    <row r="17" ht="12.75" customHeight="1">
      <c r="A17" s="43">
        <f>PRRAS!I34</f>
        <v>16</v>
      </c>
      <c r="B17" s="41">
        <f>ROUND(PRRAS!J34,2)</f>
        <v>0.13</v>
      </c>
      <c r="C17" s="41">
        <f>ROUND(PRRAS!K34,2)</f>
        <v>0.01</v>
      </c>
      <c r="D17" s="41">
        <v>0.0</v>
      </c>
      <c r="E17" s="41">
        <v>0.0</v>
      </c>
      <c r="F17" s="44">
        <f t="shared" si="1"/>
        <v>0.024</v>
      </c>
      <c r="G17" s="1" t="s">
        <v>46</v>
      </c>
      <c r="I17" s="48" t="s">
        <v>53</v>
      </c>
      <c r="J17" s="47">
        <f t="shared" si="2"/>
        <v>0</v>
      </c>
      <c r="K17" s="1"/>
      <c r="L17" s="1"/>
      <c r="M17" s="1"/>
      <c r="N17" s="1"/>
      <c r="O17" s="1"/>
      <c r="P17" s="1"/>
      <c r="Q17" s="1"/>
      <c r="R17" s="1"/>
      <c r="S17" s="1"/>
      <c r="T17" s="1"/>
      <c r="U17" s="1"/>
      <c r="V17" s="1"/>
      <c r="W17" s="1"/>
      <c r="X17" s="1"/>
      <c r="Y17" s="1"/>
      <c r="Z17" s="1"/>
    </row>
    <row r="18" ht="12.75" customHeight="1">
      <c r="A18" s="43">
        <f>PRRAS!I35</f>
        <v>17</v>
      </c>
      <c r="B18" s="41">
        <f>ROUND(PRRAS!J35,2)</f>
        <v>0</v>
      </c>
      <c r="C18" s="41">
        <f>ROUND(PRRAS!K35,2)</f>
        <v>0</v>
      </c>
      <c r="D18" s="41">
        <v>0.0</v>
      </c>
      <c r="E18" s="41">
        <v>0.0</v>
      </c>
      <c r="F18" s="44">
        <f t="shared" si="1"/>
        <v>0</v>
      </c>
      <c r="G18" s="1" t="str">
        <f>IF(ISERROR(RefStr!D39),"-",UPPER(TRIM(RefStr!D39)))</f>
        <v>ZLATKO BUKVIĆ</v>
      </c>
      <c r="I18" s="48" t="s">
        <v>54</v>
      </c>
      <c r="J18" s="47">
        <f t="shared" si="2"/>
        <v>0</v>
      </c>
      <c r="K18" s="1"/>
      <c r="L18" s="1"/>
      <c r="M18" s="1"/>
      <c r="N18" s="1"/>
      <c r="O18" s="1"/>
      <c r="P18" s="1"/>
      <c r="Q18" s="1"/>
      <c r="R18" s="1"/>
      <c r="S18" s="1"/>
      <c r="T18" s="1"/>
      <c r="U18" s="1"/>
      <c r="V18" s="1"/>
      <c r="W18" s="1"/>
      <c r="X18" s="1"/>
      <c r="Y18" s="1"/>
      <c r="Z18" s="1"/>
    </row>
    <row r="19" ht="12.75" customHeight="1">
      <c r="A19" s="43">
        <f>PRRAS!I36</f>
        <v>18</v>
      </c>
      <c r="B19" s="41">
        <f>ROUND(PRRAS!J36,2)</f>
        <v>0</v>
      </c>
      <c r="C19" s="41">
        <f>ROUND(PRRAS!K36,2)</f>
        <v>0</v>
      </c>
      <c r="D19" s="41">
        <v>0.0</v>
      </c>
      <c r="E19" s="41">
        <v>0.0</v>
      </c>
      <c r="F19" s="44">
        <f t="shared" si="1"/>
        <v>0</v>
      </c>
      <c r="G19" s="1"/>
      <c r="I19" s="48" t="s">
        <v>55</v>
      </c>
      <c r="J19" s="47">
        <f t="shared" si="2"/>
        <v>0</v>
      </c>
      <c r="K19" s="1"/>
      <c r="L19" s="1"/>
      <c r="M19" s="1"/>
      <c r="N19" s="1"/>
      <c r="O19" s="1"/>
      <c r="P19" s="1"/>
      <c r="Q19" s="1"/>
      <c r="R19" s="1"/>
      <c r="S19" s="1"/>
      <c r="T19" s="1"/>
      <c r="U19" s="1"/>
      <c r="V19" s="1"/>
      <c r="W19" s="1"/>
      <c r="X19" s="1"/>
      <c r="Y19" s="1"/>
      <c r="Z19" s="1"/>
    </row>
    <row r="20" ht="12.75" customHeight="1">
      <c r="A20" s="43">
        <f>PRRAS!I37</f>
        <v>19</v>
      </c>
      <c r="B20" s="41">
        <f>ROUND(PRRAS!J37,2)</f>
        <v>0</v>
      </c>
      <c r="C20" s="41">
        <f>ROUND(PRRAS!K37,2)</f>
        <v>0</v>
      </c>
      <c r="D20" s="41">
        <v>0.0</v>
      </c>
      <c r="E20" s="41">
        <v>0.0</v>
      </c>
      <c r="F20" s="44">
        <f t="shared" si="1"/>
        <v>0</v>
      </c>
      <c r="G20" s="1" t="str">
        <f>IF(ISERROR(RefStr!D43),"-",UPPER(TRIM(RefStr!D43)))</f>
        <v>MARIJA ŽIVKOVIĆ</v>
      </c>
      <c r="I20" s="45" t="s">
        <v>56</v>
      </c>
      <c r="J20" s="47">
        <f t="shared" si="2"/>
        <v>0</v>
      </c>
      <c r="K20" s="1"/>
      <c r="L20" s="1"/>
      <c r="M20" s="1"/>
      <c r="N20" s="1"/>
      <c r="O20" s="1"/>
      <c r="P20" s="1"/>
      <c r="Q20" s="1"/>
      <c r="R20" s="1"/>
      <c r="S20" s="1"/>
      <c r="T20" s="1"/>
      <c r="U20" s="1"/>
      <c r="V20" s="1"/>
      <c r="W20" s="1"/>
      <c r="X20" s="1"/>
      <c r="Y20" s="1"/>
      <c r="Z20" s="1"/>
    </row>
    <row r="21" ht="12.75" customHeight="1">
      <c r="A21" s="43">
        <f>PRRAS!I38</f>
        <v>20</v>
      </c>
      <c r="B21" s="41">
        <f>ROUND(PRRAS!J38,2)</f>
        <v>0</v>
      </c>
      <c r="C21" s="41">
        <f>ROUND(PRRAS!K38,2)</f>
        <v>0</v>
      </c>
      <c r="D21" s="41">
        <v>0.0</v>
      </c>
      <c r="E21" s="41">
        <v>0.0</v>
      </c>
      <c r="F21" s="44">
        <f t="shared" si="1"/>
        <v>0</v>
      </c>
      <c r="G21" s="1" t="str">
        <f>IF(ISERROR(RefStr!D45),"-",UPPER(TRIM(RefStr!D45)))</f>
        <v>016331570</v>
      </c>
      <c r="I21" s="45" t="s">
        <v>57</v>
      </c>
      <c r="J21" s="47">
        <f t="shared" si="2"/>
        <v>0</v>
      </c>
      <c r="K21" s="1"/>
      <c r="L21" s="1"/>
      <c r="M21" s="1"/>
      <c r="N21" s="1"/>
      <c r="O21" s="1"/>
      <c r="P21" s="1"/>
      <c r="Q21" s="1"/>
      <c r="R21" s="1"/>
      <c r="S21" s="1"/>
      <c r="T21" s="1"/>
      <c r="U21" s="1"/>
      <c r="V21" s="1"/>
      <c r="W21" s="1"/>
      <c r="X21" s="1"/>
      <c r="Y21" s="1"/>
      <c r="Z21" s="1"/>
    </row>
    <row r="22" ht="12.75" customHeight="1">
      <c r="A22" s="43">
        <f>PRRAS!I39</f>
        <v>21</v>
      </c>
      <c r="B22" s="41">
        <f>ROUND(PRRAS!J39,2)</f>
        <v>0</v>
      </c>
      <c r="C22" s="41">
        <f>ROUND(PRRAS!K39,2)</f>
        <v>0</v>
      </c>
      <c r="D22" s="41">
        <v>0.0</v>
      </c>
      <c r="E22" s="41">
        <v>0.0</v>
      </c>
      <c r="F22" s="44">
        <f t="shared" si="1"/>
        <v>0</v>
      </c>
      <c r="G22" s="1" t="str">
        <f>IF(ISERROR(RefStr!D47),"-",UPPER(TRIM(RefStr!D47)))</f>
        <v>016331580</v>
      </c>
      <c r="I22" s="48" t="s">
        <v>58</v>
      </c>
      <c r="J22" s="47">
        <f t="shared" si="2"/>
        <v>0</v>
      </c>
      <c r="K22" s="1"/>
      <c r="L22" s="1"/>
      <c r="M22" s="1"/>
      <c r="N22" s="1"/>
      <c r="O22" s="1"/>
      <c r="P22" s="1"/>
      <c r="Q22" s="1"/>
      <c r="R22" s="1"/>
      <c r="S22" s="1"/>
      <c r="T22" s="1"/>
      <c r="U22" s="1"/>
      <c r="V22" s="1"/>
      <c r="W22" s="1"/>
      <c r="X22" s="1"/>
      <c r="Y22" s="1"/>
      <c r="Z22" s="1"/>
    </row>
    <row r="23" ht="12.75" customHeight="1">
      <c r="A23" s="43">
        <f>PRRAS!I40</f>
        <v>22</v>
      </c>
      <c r="B23" s="41">
        <f>ROUND(PRRAS!J40,2)</f>
        <v>0</v>
      </c>
      <c r="C23" s="41">
        <f>ROUND(PRRAS!K40,2)</f>
        <v>0</v>
      </c>
      <c r="D23" s="41">
        <v>0.0</v>
      </c>
      <c r="E23" s="41">
        <v>0.0</v>
      </c>
      <c r="F23" s="44">
        <f t="shared" si="1"/>
        <v>0</v>
      </c>
      <c r="G23" s="1" t="str">
        <f>IF(ISERROR(RefStr!D49),"-",LOWER(TRIM(RefStr!D49)))</f>
        <v>lamb@lamb-knjigovodstvo.hr</v>
      </c>
      <c r="I23" s="48" t="s">
        <v>59</v>
      </c>
      <c r="J23" s="47">
        <f t="shared" si="2"/>
        <v>0</v>
      </c>
      <c r="K23" s="1"/>
      <c r="L23" s="1"/>
      <c r="M23" s="1"/>
      <c r="N23" s="1"/>
      <c r="O23" s="1"/>
      <c r="P23" s="1"/>
      <c r="Q23" s="1"/>
      <c r="R23" s="1"/>
      <c r="S23" s="1"/>
      <c r="T23" s="1"/>
      <c r="U23" s="1"/>
      <c r="V23" s="1"/>
      <c r="W23" s="1"/>
      <c r="X23" s="1"/>
      <c r="Y23" s="1"/>
      <c r="Z23" s="1"/>
    </row>
    <row r="24" ht="12.75" customHeight="1">
      <c r="A24" s="43">
        <f>PRRAS!I41</f>
        <v>23</v>
      </c>
      <c r="B24" s="41">
        <f>ROUND(PRRAS!J41,2)</f>
        <v>0</v>
      </c>
      <c r="C24" s="41">
        <f>ROUND(PRRAS!K41,2)</f>
        <v>0</v>
      </c>
      <c r="D24" s="41">
        <v>0.0</v>
      </c>
      <c r="E24" s="41">
        <v>0.0</v>
      </c>
      <c r="F24" s="44">
        <f t="shared" si="1"/>
        <v>0</v>
      </c>
      <c r="G24" s="1"/>
      <c r="I24" s="48" t="s">
        <v>60</v>
      </c>
      <c r="J24" s="47">
        <f t="shared" si="2"/>
        <v>0</v>
      </c>
      <c r="K24" s="1"/>
      <c r="L24" s="1"/>
      <c r="M24" s="1"/>
      <c r="N24" s="1"/>
      <c r="O24" s="1"/>
      <c r="P24" s="1"/>
      <c r="Q24" s="1"/>
      <c r="R24" s="1"/>
      <c r="S24" s="1"/>
      <c r="T24" s="1"/>
      <c r="U24" s="1"/>
      <c r="V24" s="1"/>
      <c r="W24" s="1"/>
      <c r="X24" s="1"/>
      <c r="Y24" s="1"/>
      <c r="Z24" s="1"/>
    </row>
    <row r="25" ht="12.75" customHeight="1">
      <c r="A25" s="43">
        <f>PRRAS!I42</f>
        <v>24</v>
      </c>
      <c r="B25" s="41">
        <f>ROUND(PRRAS!J42,2)</f>
        <v>0</v>
      </c>
      <c r="C25" s="41">
        <f>ROUND(PRRAS!K42,2)</f>
        <v>22811.73</v>
      </c>
      <c r="D25" s="41">
        <v>0.0</v>
      </c>
      <c r="E25" s="41">
        <v>0.0</v>
      </c>
      <c r="F25" s="44">
        <f t="shared" si="1"/>
        <v>10949.6304</v>
      </c>
      <c r="G25" s="1"/>
      <c r="I25" s="48" t="s">
        <v>61</v>
      </c>
      <c r="J25" s="47">
        <f t="shared" si="2"/>
        <v>0</v>
      </c>
      <c r="K25" s="1"/>
      <c r="L25" s="1"/>
      <c r="M25" s="1"/>
      <c r="N25" s="1"/>
      <c r="O25" s="1"/>
      <c r="P25" s="1"/>
      <c r="Q25" s="1"/>
      <c r="R25" s="1"/>
      <c r="S25" s="1"/>
      <c r="T25" s="1"/>
      <c r="U25" s="1"/>
      <c r="V25" s="1"/>
      <c r="W25" s="1"/>
      <c r="X25" s="1"/>
      <c r="Y25" s="1"/>
      <c r="Z25" s="1"/>
    </row>
    <row r="26" ht="12.75" customHeight="1">
      <c r="A26" s="43">
        <f>PRRAS!I43</f>
        <v>25</v>
      </c>
      <c r="B26" s="41">
        <f>ROUND(PRRAS!J43,2)</f>
        <v>0</v>
      </c>
      <c r="C26" s="41">
        <f>ROUND(PRRAS!K43,2)</f>
        <v>22811.73</v>
      </c>
      <c r="D26" s="41">
        <v>0.0</v>
      </c>
      <c r="E26" s="41">
        <v>0.0</v>
      </c>
      <c r="F26" s="44">
        <f t="shared" si="1"/>
        <v>11405.865</v>
      </c>
      <c r="G26" s="1" t="str">
        <f>MID(TRIM(RefStr!J15),1,4)</f>
        <v>2023</v>
      </c>
      <c r="I26" s="45" t="s">
        <v>62</v>
      </c>
      <c r="J26" s="47">
        <f t="shared" si="2"/>
        <v>0</v>
      </c>
      <c r="K26" s="1"/>
      <c r="L26" s="1"/>
      <c r="M26" s="1"/>
      <c r="N26" s="1"/>
      <c r="O26" s="1"/>
      <c r="P26" s="1"/>
      <c r="Q26" s="1"/>
      <c r="R26" s="1"/>
      <c r="S26" s="1"/>
      <c r="T26" s="1"/>
      <c r="U26" s="1"/>
      <c r="V26" s="1"/>
      <c r="W26" s="1"/>
      <c r="X26" s="1"/>
      <c r="Y26" s="1"/>
      <c r="Z26" s="1"/>
    </row>
    <row r="27" ht="12.75" customHeight="1">
      <c r="A27" s="43">
        <f>PRRAS!I44</f>
        <v>26</v>
      </c>
      <c r="B27" s="41">
        <f>ROUND(PRRAS!J44,2)</f>
        <v>0</v>
      </c>
      <c r="C27" s="41">
        <f>ROUND(PRRAS!K44,2)</f>
        <v>22811.73</v>
      </c>
      <c r="D27" s="41">
        <v>0.0</v>
      </c>
      <c r="E27" s="41">
        <v>0.0</v>
      </c>
      <c r="F27" s="44">
        <f t="shared" si="1"/>
        <v>11862.0996</v>
      </c>
      <c r="G27" s="49">
        <f>SUM(F2:F172)</f>
        <v>2794870.276</v>
      </c>
      <c r="I27" s="45" t="s">
        <v>63</v>
      </c>
      <c r="J27" s="47">
        <f t="shared" si="2"/>
        <v>0</v>
      </c>
      <c r="K27" s="1"/>
      <c r="L27" s="1"/>
      <c r="M27" s="1"/>
      <c r="N27" s="1"/>
      <c r="O27" s="1"/>
      <c r="P27" s="1"/>
      <c r="Q27" s="1"/>
      <c r="R27" s="1"/>
      <c r="S27" s="1"/>
      <c r="T27" s="1"/>
      <c r="U27" s="1"/>
      <c r="V27" s="1"/>
      <c r="W27" s="1"/>
      <c r="X27" s="1"/>
      <c r="Y27" s="1"/>
      <c r="Z27" s="1"/>
    </row>
    <row r="28" ht="12.75" customHeight="1">
      <c r="A28" s="43">
        <f>PRRAS!I45</f>
        <v>27</v>
      </c>
      <c r="B28" s="41">
        <f>ROUND(PRRAS!J45,2)</f>
        <v>0</v>
      </c>
      <c r="C28" s="41">
        <f>ROUND(PRRAS!K45,2)</f>
        <v>0</v>
      </c>
      <c r="D28" s="41">
        <v>0.0</v>
      </c>
      <c r="E28" s="41">
        <v>0.0</v>
      </c>
      <c r="F28" s="44">
        <f t="shared" si="1"/>
        <v>0</v>
      </c>
      <c r="G28" s="1" t="s">
        <v>46</v>
      </c>
      <c r="H28" s="1"/>
      <c r="I28" s="45" t="s">
        <v>64</v>
      </c>
      <c r="J28" s="47">
        <f t="shared" si="2"/>
        <v>0</v>
      </c>
      <c r="K28" s="1"/>
      <c r="L28" s="1"/>
      <c r="M28" s="1"/>
      <c r="N28" s="1"/>
      <c r="O28" s="1"/>
      <c r="P28" s="1"/>
      <c r="Q28" s="1"/>
      <c r="R28" s="1"/>
      <c r="S28" s="1"/>
      <c r="T28" s="1"/>
      <c r="U28" s="1"/>
      <c r="V28" s="1"/>
      <c r="W28" s="1"/>
      <c r="X28" s="1"/>
      <c r="Y28" s="1"/>
      <c r="Z28" s="1"/>
    </row>
    <row r="29" ht="12.75" customHeight="1">
      <c r="A29" s="43">
        <f>PRRAS!I46</f>
        <v>28</v>
      </c>
      <c r="B29" s="41">
        <f>ROUND(PRRAS!J46,2)</f>
        <v>0</v>
      </c>
      <c r="C29" s="41">
        <f>ROUND(PRRAS!K46,2)</f>
        <v>0</v>
      </c>
      <c r="D29" s="41">
        <v>0.0</v>
      </c>
      <c r="E29" s="41">
        <v>0.0</v>
      </c>
      <c r="F29" s="44">
        <f t="shared" si="1"/>
        <v>0</v>
      </c>
      <c r="G29" s="1" t="str">
        <f>MID(TRIM(RefStr!J15),6,2)</f>
        <v>12</v>
      </c>
      <c r="I29" s="45" t="s">
        <v>65</v>
      </c>
      <c r="J29" s="47">
        <f t="shared" si="2"/>
        <v>0</v>
      </c>
      <c r="K29" s="1"/>
      <c r="L29" s="1"/>
      <c r="M29" s="1"/>
      <c r="N29" s="1"/>
      <c r="O29" s="1"/>
      <c r="P29" s="1"/>
      <c r="Q29" s="1"/>
      <c r="R29" s="1"/>
      <c r="S29" s="1"/>
      <c r="T29" s="1"/>
      <c r="U29" s="1"/>
      <c r="V29" s="1"/>
      <c r="W29" s="1"/>
      <c r="X29" s="1"/>
      <c r="Y29" s="1"/>
      <c r="Z29" s="1"/>
    </row>
    <row r="30" ht="12.75" customHeight="1">
      <c r="A30" s="43">
        <f>PRRAS!I47</f>
        <v>29</v>
      </c>
      <c r="B30" s="41">
        <f>ROUND(PRRAS!J47,2)</f>
        <v>0</v>
      </c>
      <c r="C30" s="41">
        <f>ROUND(PRRAS!K47,2)</f>
        <v>0</v>
      </c>
      <c r="D30" s="41">
        <v>0.0</v>
      </c>
      <c r="E30" s="41">
        <v>0.0</v>
      </c>
      <c r="F30" s="44">
        <f t="shared" si="1"/>
        <v>0</v>
      </c>
      <c r="G30" s="1">
        <v>606.0</v>
      </c>
      <c r="I30" s="45" t="s">
        <v>66</v>
      </c>
      <c r="J30" s="47">
        <f t="shared" si="2"/>
        <v>0</v>
      </c>
      <c r="K30" s="1"/>
      <c r="L30" s="1"/>
      <c r="M30" s="1"/>
      <c r="N30" s="1"/>
      <c r="O30" s="1"/>
      <c r="P30" s="1"/>
      <c r="Q30" s="1"/>
      <c r="R30" s="1"/>
      <c r="S30" s="1"/>
      <c r="T30" s="1"/>
      <c r="U30" s="1"/>
      <c r="V30" s="1"/>
      <c r="W30" s="1"/>
      <c r="X30" s="1"/>
      <c r="Y30" s="1"/>
      <c r="Z30" s="1"/>
    </row>
    <row r="31" ht="12.75" customHeight="1">
      <c r="A31" s="43">
        <f>PRRAS!I48</f>
        <v>30</v>
      </c>
      <c r="B31" s="41">
        <f>ROUND(PRRAS!J48,2)</f>
        <v>0</v>
      </c>
      <c r="C31" s="41">
        <f>ROUND(PRRAS!K48,2)</f>
        <v>0</v>
      </c>
      <c r="D31" s="41">
        <v>0.0</v>
      </c>
      <c r="E31" s="41">
        <v>0.0</v>
      </c>
      <c r="F31" s="44">
        <f t="shared" si="1"/>
        <v>0</v>
      </c>
      <c r="G31" s="1">
        <v>707.0</v>
      </c>
      <c r="I31" s="45" t="s">
        <v>67</v>
      </c>
      <c r="J31" s="47">
        <f t="shared" si="2"/>
        <v>0</v>
      </c>
      <c r="K31" s="1"/>
      <c r="L31" s="1"/>
      <c r="M31" s="1"/>
      <c r="N31" s="1"/>
      <c r="O31" s="1"/>
      <c r="P31" s="1"/>
      <c r="Q31" s="1"/>
      <c r="R31" s="1"/>
      <c r="S31" s="1"/>
      <c r="T31" s="1"/>
      <c r="U31" s="1"/>
      <c r="V31" s="1"/>
      <c r="W31" s="1"/>
      <c r="X31" s="1"/>
      <c r="Y31" s="1"/>
      <c r="Z31" s="1"/>
    </row>
    <row r="32" ht="12.75" customHeight="1">
      <c r="A32" s="43">
        <f>PRRAS!I49</f>
        <v>31</v>
      </c>
      <c r="B32" s="41">
        <f>ROUND(PRRAS!J49,2)</f>
        <v>0</v>
      </c>
      <c r="C32" s="41">
        <f>ROUND(PRRAS!K49,2)</f>
        <v>0</v>
      </c>
      <c r="D32" s="41">
        <v>0.0</v>
      </c>
      <c r="E32" s="41">
        <v>0.0</v>
      </c>
      <c r="F32" s="44">
        <f t="shared" si="1"/>
        <v>0</v>
      </c>
      <c r="G32" s="1">
        <v>0.0</v>
      </c>
      <c r="I32" s="45" t="s">
        <v>68</v>
      </c>
      <c r="J32" s="47">
        <f t="shared" si="2"/>
        <v>0</v>
      </c>
      <c r="K32" s="1"/>
      <c r="L32" s="1"/>
      <c r="M32" s="1"/>
      <c r="N32" s="1"/>
      <c r="O32" s="1"/>
      <c r="P32" s="1"/>
      <c r="Q32" s="1"/>
      <c r="R32" s="1"/>
      <c r="S32" s="1"/>
      <c r="T32" s="1"/>
      <c r="U32" s="1"/>
      <c r="V32" s="1"/>
      <c r="W32" s="1"/>
      <c r="X32" s="1"/>
      <c r="Y32" s="1"/>
      <c r="Z32" s="1"/>
    </row>
    <row r="33" ht="12.75" customHeight="1">
      <c r="A33" s="43">
        <f>PRRAS!I50</f>
        <v>32</v>
      </c>
      <c r="B33" s="41">
        <f>ROUND(PRRAS!J50,2)</f>
        <v>0</v>
      </c>
      <c r="C33" s="41">
        <f>ROUND(PRRAS!K50,2)</f>
        <v>0</v>
      </c>
      <c r="D33" s="41">
        <v>0.0</v>
      </c>
      <c r="E33" s="41">
        <v>0.0</v>
      </c>
      <c r="F33" s="44">
        <f t="shared" si="1"/>
        <v>0</v>
      </c>
      <c r="G33" s="1">
        <v>0.0</v>
      </c>
      <c r="I33" s="45" t="s">
        <v>69</v>
      </c>
      <c r="J33" s="47">
        <f t="shared" si="2"/>
        <v>0</v>
      </c>
      <c r="K33" s="1"/>
      <c r="L33" s="1"/>
      <c r="M33" s="1"/>
      <c r="N33" s="1"/>
      <c r="O33" s="1"/>
      <c r="P33" s="1"/>
      <c r="Q33" s="1"/>
      <c r="R33" s="1"/>
      <c r="S33" s="1"/>
      <c r="T33" s="1"/>
      <c r="U33" s="1"/>
      <c r="V33" s="1"/>
      <c r="W33" s="1"/>
      <c r="X33" s="1"/>
      <c r="Y33" s="1"/>
      <c r="Z33" s="1"/>
    </row>
    <row r="34" ht="12.75" customHeight="1">
      <c r="A34" s="43">
        <f>PRRAS!I51</f>
        <v>33</v>
      </c>
      <c r="B34" s="41">
        <f>ROUND(PRRAS!J51,2)</f>
        <v>0</v>
      </c>
      <c r="C34" s="41">
        <f>ROUND(PRRAS!K51,2)</f>
        <v>0</v>
      </c>
      <c r="D34" s="41">
        <v>0.0</v>
      </c>
      <c r="E34" s="41">
        <v>0.0</v>
      </c>
      <c r="F34" s="44">
        <f t="shared" si="1"/>
        <v>0</v>
      </c>
      <c r="G34" s="1">
        <v>0.0</v>
      </c>
      <c r="I34" s="45" t="s">
        <v>70</v>
      </c>
      <c r="J34" s="47">
        <f t="shared" si="2"/>
        <v>0</v>
      </c>
      <c r="K34" s="1"/>
      <c r="L34" s="1"/>
      <c r="M34" s="1"/>
      <c r="N34" s="1"/>
      <c r="O34" s="1"/>
      <c r="P34" s="1"/>
      <c r="Q34" s="1"/>
      <c r="R34" s="1"/>
      <c r="S34" s="1"/>
      <c r="T34" s="1"/>
      <c r="U34" s="1"/>
      <c r="V34" s="1"/>
      <c r="W34" s="1"/>
      <c r="X34" s="1"/>
      <c r="Y34" s="1"/>
      <c r="Z34" s="1"/>
    </row>
    <row r="35" ht="12.75" customHeight="1">
      <c r="A35" s="43">
        <f>PRRAS!I52</f>
        <v>34</v>
      </c>
      <c r="B35" s="41">
        <f>ROUND(PRRAS!J52,2)</f>
        <v>0</v>
      </c>
      <c r="C35" s="41">
        <f>ROUND(PRRAS!K52,2)</f>
        <v>0</v>
      </c>
      <c r="D35" s="41">
        <v>0.0</v>
      </c>
      <c r="E35" s="41">
        <v>0.0</v>
      </c>
      <c r="F35" s="44">
        <f t="shared" si="1"/>
        <v>0</v>
      </c>
      <c r="G35" s="1">
        <v>0.0</v>
      </c>
      <c r="I35" s="45" t="s">
        <v>71</v>
      </c>
      <c r="J35" s="47">
        <f t="shared" si="2"/>
        <v>0</v>
      </c>
      <c r="K35" s="1"/>
      <c r="L35" s="1"/>
      <c r="M35" s="1"/>
      <c r="N35" s="1"/>
      <c r="O35" s="1"/>
      <c r="P35" s="1"/>
      <c r="Q35" s="1"/>
      <c r="R35" s="1"/>
      <c r="S35" s="1"/>
      <c r="T35" s="1"/>
      <c r="U35" s="1"/>
      <c r="V35" s="1"/>
      <c r="W35" s="1"/>
      <c r="X35" s="1"/>
      <c r="Y35" s="1"/>
      <c r="Z35" s="1"/>
    </row>
    <row r="36" ht="12.75" customHeight="1">
      <c r="A36" s="43">
        <f>PRRAS!I53</f>
        <v>35</v>
      </c>
      <c r="B36" s="41">
        <f>ROUND(PRRAS!J53,2)</f>
        <v>0</v>
      </c>
      <c r="C36" s="41">
        <f>ROUND(PRRAS!K53,2)</f>
        <v>0</v>
      </c>
      <c r="D36" s="41">
        <v>0.0</v>
      </c>
      <c r="E36" s="41">
        <v>0.0</v>
      </c>
      <c r="F36" s="44">
        <f t="shared" si="1"/>
        <v>0</v>
      </c>
      <c r="G36" s="1">
        <v>0.0</v>
      </c>
      <c r="I36" s="45" t="s">
        <v>72</v>
      </c>
      <c r="J36" s="47">
        <f t="shared" si="2"/>
        <v>0</v>
      </c>
      <c r="K36" s="1"/>
      <c r="L36" s="1"/>
      <c r="M36" s="1"/>
      <c r="N36" s="1"/>
      <c r="O36" s="1"/>
      <c r="P36" s="1"/>
      <c r="Q36" s="1"/>
      <c r="R36" s="1"/>
      <c r="S36" s="1"/>
      <c r="T36" s="1"/>
      <c r="U36" s="1"/>
      <c r="V36" s="1"/>
      <c r="W36" s="1"/>
      <c r="X36" s="1"/>
      <c r="Y36" s="1"/>
      <c r="Z36" s="1"/>
    </row>
    <row r="37" ht="12.75" customHeight="1">
      <c r="A37" s="43">
        <f>PRRAS!I54</f>
        <v>36</v>
      </c>
      <c r="B37" s="41">
        <f>ROUND(PRRAS!J54,2)</f>
        <v>0</v>
      </c>
      <c r="C37" s="41">
        <f>ROUND(PRRAS!K54,2)</f>
        <v>0</v>
      </c>
      <c r="D37" s="41">
        <v>0.0</v>
      </c>
      <c r="E37" s="41">
        <v>0.0</v>
      </c>
      <c r="F37" s="44">
        <f t="shared" si="1"/>
        <v>0</v>
      </c>
      <c r="G37" s="47">
        <f>SUM(J2:J49)</f>
        <v>0</v>
      </c>
      <c r="I37" s="45" t="s">
        <v>73</v>
      </c>
      <c r="J37" s="47">
        <f t="shared" si="2"/>
        <v>0</v>
      </c>
      <c r="K37" s="1"/>
      <c r="L37" s="1"/>
      <c r="M37" s="1"/>
      <c r="N37" s="1"/>
      <c r="O37" s="1"/>
      <c r="P37" s="1"/>
      <c r="Q37" s="1"/>
      <c r="R37" s="1"/>
      <c r="S37" s="1"/>
      <c r="T37" s="1"/>
      <c r="U37" s="1"/>
      <c r="V37" s="1"/>
      <c r="W37" s="1"/>
      <c r="X37" s="1"/>
      <c r="Y37" s="1"/>
      <c r="Z37" s="1"/>
    </row>
    <row r="38" ht="12.75" customHeight="1">
      <c r="A38" s="43">
        <f>PRRAS!I55</f>
        <v>37</v>
      </c>
      <c r="B38" s="41">
        <f>ROUND(PRRAS!J55,2)</f>
        <v>0</v>
      </c>
      <c r="C38" s="41">
        <f>ROUND(PRRAS!K55,2)</f>
        <v>0</v>
      </c>
      <c r="D38" s="41">
        <v>0.0</v>
      </c>
      <c r="E38" s="41">
        <v>0.0</v>
      </c>
      <c r="F38" s="44">
        <f t="shared" si="1"/>
        <v>0</v>
      </c>
      <c r="G38" s="1" t="str">
        <f>TEXT(INT(VALUE(RefStr!J13)),"00000000000")</f>
        <v>42437000303</v>
      </c>
      <c r="I38" s="45" t="s">
        <v>74</v>
      </c>
      <c r="J38" s="47">
        <f t="shared" si="2"/>
        <v>0</v>
      </c>
      <c r="K38" s="1"/>
      <c r="L38" s="1"/>
      <c r="M38" s="1"/>
      <c r="N38" s="1"/>
      <c r="O38" s="1"/>
      <c r="P38" s="1"/>
      <c r="Q38" s="1"/>
      <c r="R38" s="1"/>
      <c r="S38" s="1"/>
      <c r="T38" s="1"/>
      <c r="U38" s="1"/>
      <c r="V38" s="1"/>
      <c r="W38" s="1"/>
      <c r="X38" s="1"/>
      <c r="Y38" s="1"/>
      <c r="Z38" s="1"/>
    </row>
    <row r="39" ht="12.75" customHeight="1">
      <c r="A39" s="43">
        <f>PRRAS!I56</f>
        <v>38</v>
      </c>
      <c r="B39" s="41">
        <f>ROUND(PRRAS!J56,2)</f>
        <v>0</v>
      </c>
      <c r="C39" s="41">
        <f>ROUND(PRRAS!K56,2)</f>
        <v>0</v>
      </c>
      <c r="D39" s="41">
        <v>0.0</v>
      </c>
      <c r="E39" s="41">
        <v>0.0</v>
      </c>
      <c r="F39" s="44">
        <f t="shared" si="1"/>
        <v>0</v>
      </c>
      <c r="G39" s="1" t="str">
        <f>TEXT(INT(VALUE(RefStr!J9)),"00000")</f>
        <v>307389</v>
      </c>
      <c r="I39" s="45" t="s">
        <v>75</v>
      </c>
      <c r="J39" s="47">
        <f t="shared" si="2"/>
        <v>0</v>
      </c>
      <c r="K39" s="1"/>
      <c r="L39" s="1"/>
      <c r="M39" s="1"/>
      <c r="N39" s="1"/>
      <c r="O39" s="1"/>
      <c r="P39" s="1"/>
      <c r="Q39" s="1"/>
      <c r="R39" s="1"/>
      <c r="S39" s="1"/>
      <c r="T39" s="1"/>
      <c r="U39" s="1"/>
      <c r="V39" s="1"/>
      <c r="W39" s="1"/>
      <c r="X39" s="1"/>
      <c r="Y39" s="1"/>
      <c r="Z39" s="1"/>
    </row>
    <row r="40" ht="12.75" customHeight="1">
      <c r="A40" s="43">
        <f>PRRAS!I57</f>
        <v>39</v>
      </c>
      <c r="B40" s="41">
        <f>ROUND(PRRAS!J57,2)</f>
        <v>0</v>
      </c>
      <c r="C40" s="41">
        <f>ROUND(PRRAS!K57,2)</f>
        <v>0</v>
      </c>
      <c r="D40" s="41">
        <v>0.0</v>
      </c>
      <c r="E40" s="41">
        <v>0.0</v>
      </c>
      <c r="F40" s="44">
        <f t="shared" si="1"/>
        <v>0</v>
      </c>
      <c r="G40" s="50" t="str">
        <f>RefStr!J19</f>
        <v>DA</v>
      </c>
      <c r="I40" s="45" t="s">
        <v>76</v>
      </c>
      <c r="J40" s="47">
        <f t="shared" si="2"/>
        <v>0</v>
      </c>
      <c r="K40" s="1"/>
      <c r="L40" s="1"/>
      <c r="M40" s="1"/>
      <c r="N40" s="1"/>
      <c r="O40" s="1"/>
      <c r="P40" s="1"/>
      <c r="Q40" s="1"/>
      <c r="R40" s="1"/>
      <c r="S40" s="1"/>
      <c r="T40" s="1"/>
      <c r="U40" s="1"/>
      <c r="V40" s="1"/>
      <c r="W40" s="1"/>
      <c r="X40" s="1"/>
      <c r="Y40" s="1"/>
      <c r="Z40" s="1"/>
    </row>
    <row r="41" ht="12.75" customHeight="1">
      <c r="A41" s="43">
        <f>PRRAS!I58</f>
        <v>40</v>
      </c>
      <c r="B41" s="41">
        <f>ROUND(PRRAS!J58,2)</f>
        <v>9899.66</v>
      </c>
      <c r="C41" s="41">
        <f>ROUND(PRRAS!K58,2)</f>
        <v>9344.92</v>
      </c>
      <c r="D41" s="41">
        <v>0.0</v>
      </c>
      <c r="E41" s="41">
        <v>0.0</v>
      </c>
      <c r="F41" s="44">
        <f t="shared" si="1"/>
        <v>11435.8</v>
      </c>
      <c r="G41" s="1" t="str">
        <f>IF(RefStr!E5&lt;&gt;"",TEXT(RefStr!E5,"YYYYMMDD"),"")</f>
        <v>20230101</v>
      </c>
      <c r="I41" s="45" t="s">
        <v>77</v>
      </c>
      <c r="J41" s="47">
        <f t="shared" si="2"/>
        <v>0</v>
      </c>
      <c r="K41" s="1"/>
      <c r="L41" s="1"/>
      <c r="M41" s="1"/>
      <c r="N41" s="1"/>
      <c r="O41" s="1"/>
      <c r="P41" s="1"/>
      <c r="Q41" s="1"/>
      <c r="R41" s="1"/>
      <c r="S41" s="1"/>
      <c r="T41" s="1"/>
      <c r="U41" s="1"/>
      <c r="V41" s="1"/>
      <c r="W41" s="1"/>
      <c r="X41" s="1"/>
      <c r="Y41" s="1"/>
      <c r="Z41" s="1"/>
    </row>
    <row r="42" ht="12.75" customHeight="1">
      <c r="A42" s="43">
        <f>PRRAS!I59</f>
        <v>41</v>
      </c>
      <c r="B42" s="41">
        <f>ROUND(PRRAS!J59,2)</f>
        <v>0</v>
      </c>
      <c r="C42" s="41">
        <f>ROUND(PRRAS!K59,2)</f>
        <v>0</v>
      </c>
      <c r="D42" s="41">
        <v>0.0</v>
      </c>
      <c r="E42" s="41">
        <v>0.0</v>
      </c>
      <c r="F42" s="44">
        <f t="shared" si="1"/>
        <v>0</v>
      </c>
      <c r="G42" s="1" t="str">
        <f>IF(RefStr!G5&lt;&gt;"",TEXT(RefStr!G5,"YYYYMMDD"),"")</f>
        <v>20231231</v>
      </c>
      <c r="I42" s="45" t="s">
        <v>78</v>
      </c>
      <c r="J42" s="47">
        <f t="shared" si="2"/>
        <v>0</v>
      </c>
      <c r="K42" s="1"/>
      <c r="L42" s="1"/>
      <c r="M42" s="1"/>
      <c r="N42" s="1"/>
      <c r="O42" s="1"/>
      <c r="P42" s="1"/>
      <c r="Q42" s="1"/>
      <c r="R42" s="1"/>
      <c r="S42" s="1"/>
      <c r="T42" s="1"/>
      <c r="U42" s="1"/>
      <c r="V42" s="1"/>
      <c r="W42" s="1"/>
      <c r="X42" s="1"/>
      <c r="Y42" s="1"/>
      <c r="Z42" s="1"/>
    </row>
    <row r="43" ht="12.75" customHeight="1">
      <c r="A43" s="43">
        <f>PRRAS!I60</f>
        <v>42</v>
      </c>
      <c r="B43" s="41">
        <f>ROUND(PRRAS!J60,2)</f>
        <v>0</v>
      </c>
      <c r="C43" s="41">
        <f>ROUND(PRRAS!K60,2)</f>
        <v>0</v>
      </c>
      <c r="D43" s="41">
        <v>0.0</v>
      </c>
      <c r="E43" s="41">
        <v>0.0</v>
      </c>
      <c r="F43" s="44">
        <f t="shared" si="1"/>
        <v>0</v>
      </c>
      <c r="G43" s="49">
        <f>IF(RefStr!N1=707,PraviPod707!G27+PraviPod709!G27+PraviPod710!G27+SUM(PraviPod708!F2:F201),SUM(PraviPod708!G27)+PraviPod709!G27+PraviPod710!G27)</f>
        <v>10415494.86</v>
      </c>
      <c r="I43" s="45" t="s">
        <v>79</v>
      </c>
      <c r="J43" s="47">
        <f t="shared" si="2"/>
        <v>0</v>
      </c>
      <c r="K43" s="1"/>
      <c r="L43" s="1"/>
      <c r="M43" s="1"/>
      <c r="N43" s="1"/>
      <c r="O43" s="1"/>
      <c r="P43" s="1"/>
      <c r="Q43" s="1"/>
      <c r="R43" s="1"/>
      <c r="S43" s="1"/>
      <c r="T43" s="1"/>
      <c r="U43" s="1"/>
      <c r="V43" s="1"/>
      <c r="W43" s="1"/>
      <c r="X43" s="1"/>
      <c r="Y43" s="1"/>
      <c r="Z43" s="1"/>
    </row>
    <row r="44" ht="12.75" customHeight="1">
      <c r="A44" s="43">
        <f>PRRAS!I61</f>
        <v>43</v>
      </c>
      <c r="B44" s="41">
        <f>ROUND(PRRAS!J61,2)</f>
        <v>0</v>
      </c>
      <c r="C44" s="41">
        <f>ROUND(PRRAS!K61,2)</f>
        <v>0</v>
      </c>
      <c r="D44" s="41">
        <v>0.0</v>
      </c>
      <c r="E44" s="41">
        <v>0.0</v>
      </c>
      <c r="F44" s="44">
        <f t="shared" si="1"/>
        <v>0</v>
      </c>
      <c r="G44" s="1" t="s">
        <v>80</v>
      </c>
      <c r="I44" s="45" t="s">
        <v>81</v>
      </c>
      <c r="J44" s="47">
        <f t="shared" si="2"/>
        <v>0</v>
      </c>
      <c r="K44" s="1"/>
      <c r="L44" s="1"/>
      <c r="M44" s="1"/>
      <c r="N44" s="1"/>
      <c r="O44" s="1"/>
      <c r="P44" s="1"/>
      <c r="Q44" s="1"/>
      <c r="R44" s="1"/>
      <c r="S44" s="1"/>
      <c r="T44" s="1"/>
      <c r="U44" s="1"/>
      <c r="V44" s="1"/>
      <c r="W44" s="1"/>
      <c r="X44" s="1"/>
      <c r="Y44" s="1"/>
      <c r="Z44" s="1"/>
    </row>
    <row r="45" ht="12.75" customHeight="1">
      <c r="A45" s="43">
        <f>PRRAS!I62</f>
        <v>44</v>
      </c>
      <c r="B45" s="41">
        <f>ROUND(PRRAS!J62,2)</f>
        <v>0</v>
      </c>
      <c r="C45" s="41">
        <f>ROUND(PRRAS!K62,2)</f>
        <v>0</v>
      </c>
      <c r="D45" s="41">
        <v>0.0</v>
      </c>
      <c r="E45" s="41">
        <v>0.0</v>
      </c>
      <c r="F45" s="44">
        <f t="shared" si="1"/>
        <v>0</v>
      </c>
      <c r="G45" s="1"/>
      <c r="I45" s="1"/>
      <c r="J45" s="47">
        <f t="shared" si="2"/>
        <v>0</v>
      </c>
      <c r="K45" s="1"/>
      <c r="L45" s="1"/>
      <c r="M45" s="1"/>
      <c r="N45" s="1"/>
      <c r="O45" s="1"/>
      <c r="P45" s="1"/>
      <c r="Q45" s="1"/>
      <c r="R45" s="1"/>
      <c r="S45" s="1"/>
      <c r="T45" s="1"/>
      <c r="U45" s="1"/>
      <c r="V45" s="1"/>
      <c r="W45" s="1"/>
      <c r="X45" s="1"/>
      <c r="Y45" s="1"/>
      <c r="Z45" s="1"/>
    </row>
    <row r="46" ht="12.75" customHeight="1">
      <c r="A46" s="43">
        <f>PRRAS!I63</f>
        <v>45</v>
      </c>
      <c r="B46" s="41">
        <f>ROUND(PRRAS!J63,2)</f>
        <v>9899.66</v>
      </c>
      <c r="C46" s="41">
        <f>ROUND(PRRAS!K63,2)</f>
        <v>9344.92</v>
      </c>
      <c r="D46" s="41">
        <v>0.0</v>
      </c>
      <c r="E46" s="41">
        <v>0.0</v>
      </c>
      <c r="F46" s="44">
        <f t="shared" si="1"/>
        <v>12865.275</v>
      </c>
      <c r="G46" s="1"/>
      <c r="I46" s="1"/>
      <c r="J46" s="47">
        <f t="shared" si="2"/>
        <v>0</v>
      </c>
      <c r="K46" s="1"/>
      <c r="L46" s="1"/>
      <c r="M46" s="1"/>
      <c r="N46" s="1"/>
      <c r="O46" s="1"/>
      <c r="P46" s="1"/>
      <c r="Q46" s="1"/>
      <c r="R46" s="1"/>
      <c r="S46" s="1"/>
      <c r="T46" s="1"/>
      <c r="U46" s="1"/>
      <c r="V46" s="1"/>
      <c r="W46" s="1"/>
      <c r="X46" s="1"/>
      <c r="Y46" s="1"/>
      <c r="Z46" s="1"/>
    </row>
    <row r="47" ht="12.75" customHeight="1">
      <c r="A47" s="43">
        <f>PRRAS!I64</f>
        <v>46</v>
      </c>
      <c r="B47" s="41">
        <f>ROUND(PRRAS!J64,2)</f>
        <v>0</v>
      </c>
      <c r="C47" s="41">
        <f>ROUND(PRRAS!K64,2)</f>
        <v>0</v>
      </c>
      <c r="D47" s="41">
        <v>0.0</v>
      </c>
      <c r="E47" s="41">
        <v>0.0</v>
      </c>
      <c r="F47" s="44">
        <f t="shared" si="1"/>
        <v>0</v>
      </c>
      <c r="G47" s="1"/>
      <c r="I47" s="1"/>
      <c r="J47" s="47">
        <f t="shared" si="2"/>
        <v>0</v>
      </c>
      <c r="K47" s="1"/>
      <c r="L47" s="1"/>
      <c r="M47" s="1"/>
      <c r="N47" s="1"/>
      <c r="O47" s="1"/>
      <c r="P47" s="1"/>
      <c r="Q47" s="1"/>
      <c r="R47" s="1"/>
      <c r="S47" s="1"/>
      <c r="T47" s="1"/>
      <c r="U47" s="1"/>
      <c r="V47" s="1"/>
      <c r="W47" s="1"/>
      <c r="X47" s="1"/>
      <c r="Y47" s="1"/>
      <c r="Z47" s="1"/>
    </row>
    <row r="48" ht="12.75" customHeight="1">
      <c r="A48" s="43">
        <f>PRRAS!I65</f>
        <v>47</v>
      </c>
      <c r="B48" s="41">
        <f>ROUND(PRRAS!J65,2)</f>
        <v>0</v>
      </c>
      <c r="C48" s="41">
        <f>ROUND(PRRAS!K65,2)</f>
        <v>0</v>
      </c>
      <c r="D48" s="41">
        <v>0.0</v>
      </c>
      <c r="E48" s="41">
        <v>0.0</v>
      </c>
      <c r="F48" s="44">
        <f t="shared" si="1"/>
        <v>0</v>
      </c>
      <c r="G48" s="1"/>
      <c r="I48" s="1"/>
      <c r="J48" s="47">
        <f t="shared" si="2"/>
        <v>0</v>
      </c>
      <c r="K48" s="1"/>
      <c r="L48" s="1"/>
      <c r="M48" s="1"/>
      <c r="N48" s="1"/>
      <c r="O48" s="1"/>
      <c r="P48" s="1"/>
      <c r="Q48" s="1"/>
      <c r="R48" s="1"/>
      <c r="S48" s="1"/>
      <c r="T48" s="1"/>
      <c r="U48" s="1"/>
      <c r="V48" s="1"/>
      <c r="W48" s="1"/>
      <c r="X48" s="1"/>
      <c r="Y48" s="1"/>
      <c r="Z48" s="1"/>
    </row>
    <row r="49" ht="12.75" customHeight="1">
      <c r="A49" s="43">
        <f>PRRAS!I66</f>
        <v>48</v>
      </c>
      <c r="B49" s="41">
        <f>ROUND(PRRAS!J66,2)</f>
        <v>9899.66</v>
      </c>
      <c r="C49" s="41">
        <f>ROUND(PRRAS!K66,2)</f>
        <v>9344.92</v>
      </c>
      <c r="D49" s="41">
        <v>0.0</v>
      </c>
      <c r="E49" s="41">
        <v>0.0</v>
      </c>
      <c r="F49" s="44">
        <f t="shared" si="1"/>
        <v>13722.96</v>
      </c>
      <c r="G49" s="1"/>
      <c r="I49" s="1"/>
      <c r="J49" s="47">
        <f t="shared" si="2"/>
        <v>0</v>
      </c>
      <c r="K49" s="1"/>
      <c r="L49" s="1"/>
      <c r="M49" s="1"/>
      <c r="N49" s="1"/>
      <c r="O49" s="1"/>
      <c r="P49" s="1"/>
      <c r="Q49" s="1"/>
      <c r="R49" s="1"/>
      <c r="S49" s="1"/>
      <c r="T49" s="1"/>
      <c r="U49" s="1"/>
      <c r="V49" s="1"/>
      <c r="W49" s="1"/>
      <c r="X49" s="1"/>
      <c r="Y49" s="1"/>
      <c r="Z49" s="1"/>
    </row>
    <row r="50" ht="12.75" customHeight="1">
      <c r="A50" s="43">
        <f>PRRAS!I67</f>
        <v>49</v>
      </c>
      <c r="B50" s="41">
        <f>ROUND(PRRAS!J67,2)</f>
        <v>0</v>
      </c>
      <c r="C50" s="41">
        <f>ROUND(PRRAS!K67,2)</f>
        <v>0</v>
      </c>
      <c r="D50" s="41">
        <v>0.0</v>
      </c>
      <c r="E50" s="41">
        <v>0.0</v>
      </c>
      <c r="F50" s="44">
        <f t="shared" si="1"/>
        <v>0</v>
      </c>
      <c r="G50" s="1"/>
      <c r="I50" s="1"/>
      <c r="J50" s="47">
        <f t="shared" si="2"/>
        <v>0</v>
      </c>
      <c r="K50" s="1"/>
      <c r="L50" s="1"/>
      <c r="M50" s="1"/>
      <c r="N50" s="1"/>
      <c r="O50" s="1"/>
      <c r="P50" s="1"/>
      <c r="Q50" s="1"/>
      <c r="R50" s="1"/>
      <c r="S50" s="1"/>
      <c r="T50" s="1"/>
      <c r="U50" s="1"/>
      <c r="V50" s="1"/>
      <c r="W50" s="1"/>
      <c r="X50" s="1"/>
      <c r="Y50" s="1"/>
      <c r="Z50" s="1"/>
    </row>
    <row r="51" ht="12.75" customHeight="1">
      <c r="A51" s="43">
        <f>PRRAS!I68</f>
        <v>50</v>
      </c>
      <c r="B51" s="41">
        <f>ROUND(PRRAS!J68,2)</f>
        <v>0</v>
      </c>
      <c r="C51" s="41">
        <f>ROUND(PRRAS!K68,2)</f>
        <v>0</v>
      </c>
      <c r="D51" s="41">
        <v>0.0</v>
      </c>
      <c r="E51" s="41">
        <v>0.0</v>
      </c>
      <c r="F51" s="44">
        <f t="shared" si="1"/>
        <v>0</v>
      </c>
      <c r="G51" s="1"/>
      <c r="I51" s="1"/>
      <c r="J51" s="47">
        <f t="shared" si="2"/>
        <v>0</v>
      </c>
      <c r="K51" s="1"/>
      <c r="L51" s="1"/>
      <c r="M51" s="1"/>
      <c r="N51" s="1"/>
      <c r="O51" s="1"/>
      <c r="P51" s="1"/>
      <c r="Q51" s="1"/>
      <c r="R51" s="1"/>
      <c r="S51" s="1"/>
      <c r="T51" s="1"/>
      <c r="U51" s="1"/>
      <c r="V51" s="1"/>
      <c r="W51" s="1"/>
      <c r="X51" s="1"/>
      <c r="Y51" s="1"/>
      <c r="Z51" s="1"/>
    </row>
    <row r="52" ht="12.75" customHeight="1">
      <c r="A52" s="43">
        <f>PRRAS!I69</f>
        <v>51</v>
      </c>
      <c r="B52" s="41">
        <f>ROUND(PRRAS!J69,2)</f>
        <v>0</v>
      </c>
      <c r="C52" s="41">
        <f>ROUND(PRRAS!K69,2)</f>
        <v>0</v>
      </c>
      <c r="D52" s="41">
        <v>0.0</v>
      </c>
      <c r="E52" s="41">
        <v>0.0</v>
      </c>
      <c r="F52" s="44">
        <f t="shared" si="1"/>
        <v>0</v>
      </c>
      <c r="G52" s="1"/>
      <c r="I52" s="1"/>
      <c r="J52" s="47">
        <f t="shared" si="2"/>
        <v>0</v>
      </c>
      <c r="K52" s="1"/>
      <c r="L52" s="1"/>
      <c r="M52" s="1"/>
      <c r="N52" s="1"/>
      <c r="O52" s="1"/>
      <c r="P52" s="1"/>
      <c r="Q52" s="1"/>
      <c r="R52" s="1"/>
      <c r="S52" s="1"/>
      <c r="T52" s="1"/>
      <c r="U52" s="1"/>
      <c r="V52" s="1"/>
      <c r="W52" s="1"/>
      <c r="X52" s="1"/>
      <c r="Y52" s="1"/>
      <c r="Z52" s="1"/>
    </row>
    <row r="53" ht="12.75" customHeight="1">
      <c r="A53" s="43">
        <f>PRRAS!I70</f>
        <v>52</v>
      </c>
      <c r="B53" s="41">
        <f>ROUND(PRRAS!J70,2)</f>
        <v>0</v>
      </c>
      <c r="C53" s="41">
        <f>ROUND(PRRAS!K70,2)</f>
        <v>0</v>
      </c>
      <c r="D53" s="41">
        <v>0.0</v>
      </c>
      <c r="E53" s="41">
        <v>0.0</v>
      </c>
      <c r="F53" s="44">
        <f t="shared" si="1"/>
        <v>0</v>
      </c>
      <c r="G53" s="1"/>
      <c r="I53" s="1"/>
      <c r="J53" s="47">
        <f t="shared" si="2"/>
        <v>0</v>
      </c>
      <c r="K53" s="1"/>
      <c r="L53" s="1"/>
      <c r="M53" s="1"/>
      <c r="N53" s="1"/>
      <c r="O53" s="1"/>
      <c r="P53" s="1"/>
      <c r="Q53" s="1"/>
      <c r="R53" s="1"/>
      <c r="S53" s="1"/>
      <c r="T53" s="1"/>
      <c r="U53" s="1"/>
      <c r="V53" s="1"/>
      <c r="W53" s="1"/>
      <c r="X53" s="1"/>
      <c r="Y53" s="1"/>
      <c r="Z53" s="1"/>
    </row>
    <row r="54" ht="12.75" customHeight="1">
      <c r="A54" s="43">
        <f>PRRAS!I71</f>
        <v>53</v>
      </c>
      <c r="B54" s="41">
        <f>ROUND(PRRAS!J71,2)</f>
        <v>0</v>
      </c>
      <c r="C54" s="41">
        <f>ROUND(PRRAS!K71,2)</f>
        <v>0</v>
      </c>
      <c r="D54" s="41">
        <v>0.0</v>
      </c>
      <c r="E54" s="41">
        <v>0.0</v>
      </c>
      <c r="F54" s="44">
        <f t="shared" si="1"/>
        <v>0</v>
      </c>
      <c r="G54" s="1"/>
      <c r="I54" s="1"/>
      <c r="J54" s="47">
        <f t="shared" si="2"/>
        <v>0</v>
      </c>
      <c r="K54" s="1"/>
      <c r="L54" s="1"/>
      <c r="M54" s="1"/>
      <c r="N54" s="1"/>
      <c r="O54" s="1"/>
      <c r="P54" s="1"/>
      <c r="Q54" s="1"/>
      <c r="R54" s="1"/>
      <c r="S54" s="1"/>
      <c r="T54" s="1"/>
      <c r="U54" s="1"/>
      <c r="V54" s="1"/>
      <c r="W54" s="1"/>
      <c r="X54" s="1"/>
      <c r="Y54" s="1"/>
      <c r="Z54" s="1"/>
    </row>
    <row r="55" ht="12.75" customHeight="1">
      <c r="A55" s="43">
        <f>PRRAS!I73</f>
        <v>54</v>
      </c>
      <c r="B55" s="41">
        <f>ROUND(PRRAS!J73,2)</f>
        <v>75132.78</v>
      </c>
      <c r="C55" s="41">
        <f>ROUND(PRRAS!K73,2)</f>
        <v>108408.27</v>
      </c>
      <c r="D55" s="41">
        <v>0.0</v>
      </c>
      <c r="E55" s="41">
        <v>0.0</v>
      </c>
      <c r="F55" s="44">
        <f t="shared" si="1"/>
        <v>157652.6328</v>
      </c>
      <c r="G55" s="1"/>
      <c r="I55" s="1"/>
      <c r="J55" s="47">
        <f t="shared" si="2"/>
        <v>0</v>
      </c>
      <c r="K55" s="1"/>
      <c r="L55" s="1"/>
      <c r="M55" s="1"/>
      <c r="N55" s="1"/>
      <c r="O55" s="1"/>
      <c r="P55" s="1"/>
      <c r="Q55" s="1"/>
      <c r="R55" s="1"/>
      <c r="S55" s="1"/>
      <c r="T55" s="1"/>
      <c r="U55" s="1"/>
      <c r="V55" s="1"/>
      <c r="W55" s="1"/>
      <c r="X55" s="1"/>
      <c r="Y55" s="1"/>
      <c r="Z55" s="1"/>
    </row>
    <row r="56" ht="12.75" customHeight="1">
      <c r="A56" s="43">
        <f>PRRAS!I74</f>
        <v>55</v>
      </c>
      <c r="B56" s="41">
        <f>ROUND(PRRAS!J74,2)</f>
        <v>21040.82</v>
      </c>
      <c r="C56" s="41">
        <f>ROUND(PRRAS!K74,2)</f>
        <v>17451.28</v>
      </c>
      <c r="D56" s="41">
        <v>0.0</v>
      </c>
      <c r="E56" s="41">
        <v>0.0</v>
      </c>
      <c r="F56" s="44">
        <f t="shared" si="1"/>
        <v>30768.859</v>
      </c>
      <c r="G56" s="1"/>
      <c r="I56" s="1"/>
      <c r="J56" s="47">
        <f t="shared" si="2"/>
        <v>0</v>
      </c>
      <c r="K56" s="1"/>
      <c r="L56" s="1"/>
      <c r="M56" s="1"/>
      <c r="N56" s="1"/>
      <c r="O56" s="1"/>
      <c r="P56" s="1"/>
      <c r="Q56" s="1"/>
      <c r="R56" s="1"/>
      <c r="S56" s="1"/>
      <c r="T56" s="1"/>
      <c r="U56" s="1"/>
      <c r="V56" s="1"/>
      <c r="W56" s="1"/>
      <c r="X56" s="1"/>
      <c r="Y56" s="1"/>
      <c r="Z56" s="1"/>
    </row>
    <row r="57" ht="12.75" customHeight="1">
      <c r="A57" s="43">
        <f>PRRAS!I75</f>
        <v>56</v>
      </c>
      <c r="B57" s="41">
        <f>ROUND(PRRAS!J75,2)</f>
        <v>19842.06</v>
      </c>
      <c r="C57" s="41">
        <f>ROUND(PRRAS!K75,2)</f>
        <v>16111.72</v>
      </c>
      <c r="D57" s="41">
        <v>0.0</v>
      </c>
      <c r="E57" s="41">
        <v>0.0</v>
      </c>
      <c r="F57" s="44">
        <f t="shared" si="1"/>
        <v>29156.68</v>
      </c>
      <c r="G57" s="1"/>
      <c r="I57" s="1"/>
      <c r="J57" s="47">
        <f t="shared" si="2"/>
        <v>0</v>
      </c>
      <c r="K57" s="1"/>
      <c r="L57" s="1"/>
      <c r="M57" s="1"/>
      <c r="N57" s="1"/>
      <c r="O57" s="1"/>
      <c r="P57" s="1"/>
      <c r="Q57" s="1"/>
      <c r="R57" s="1"/>
      <c r="S57" s="1"/>
      <c r="T57" s="1"/>
      <c r="U57" s="1"/>
      <c r="V57" s="1"/>
      <c r="W57" s="1"/>
      <c r="X57" s="1"/>
      <c r="Y57" s="1"/>
      <c r="Z57" s="1"/>
    </row>
    <row r="58" ht="12.75" customHeight="1">
      <c r="A58" s="43">
        <f>PRRAS!I76</f>
        <v>57</v>
      </c>
      <c r="B58" s="41">
        <f>ROUND(PRRAS!J76,2)</f>
        <v>19842.06</v>
      </c>
      <c r="C58" s="41">
        <f>ROUND(PRRAS!K76,2)</f>
        <v>16111.72</v>
      </c>
      <c r="D58" s="41">
        <v>0.0</v>
      </c>
      <c r="E58" s="41">
        <v>0.0</v>
      </c>
      <c r="F58" s="44">
        <f t="shared" si="1"/>
        <v>29677.335</v>
      </c>
      <c r="G58" s="1"/>
      <c r="I58" s="1"/>
      <c r="J58" s="47">
        <f t="shared" si="2"/>
        <v>0</v>
      </c>
      <c r="K58" s="1"/>
      <c r="L58" s="1"/>
      <c r="M58" s="1"/>
      <c r="N58" s="1"/>
      <c r="O58" s="1"/>
      <c r="P58" s="1"/>
      <c r="Q58" s="1"/>
      <c r="R58" s="1"/>
      <c r="S58" s="1"/>
      <c r="T58" s="1"/>
      <c r="U58" s="1"/>
      <c r="V58" s="1"/>
      <c r="W58" s="1"/>
      <c r="X58" s="1"/>
      <c r="Y58" s="1"/>
      <c r="Z58" s="1"/>
    </row>
    <row r="59" ht="12.75" customHeight="1">
      <c r="A59" s="43">
        <f>PRRAS!I77</f>
        <v>58</v>
      </c>
      <c r="B59" s="41">
        <f>ROUND(PRRAS!J77,2)</f>
        <v>0</v>
      </c>
      <c r="C59" s="41">
        <f>ROUND(PRRAS!K77,2)</f>
        <v>0</v>
      </c>
      <c r="D59" s="41">
        <v>0.0</v>
      </c>
      <c r="E59" s="41">
        <v>0.0</v>
      </c>
      <c r="F59" s="44">
        <f t="shared" si="1"/>
        <v>0</v>
      </c>
      <c r="G59" s="1"/>
      <c r="I59" s="1"/>
      <c r="J59" s="47">
        <f t="shared" si="2"/>
        <v>0</v>
      </c>
      <c r="K59" s="1"/>
      <c r="L59" s="1"/>
      <c r="M59" s="1"/>
      <c r="N59" s="1"/>
      <c r="O59" s="1"/>
      <c r="P59" s="1"/>
      <c r="Q59" s="1"/>
      <c r="R59" s="1"/>
      <c r="S59" s="1"/>
      <c r="T59" s="1"/>
      <c r="U59" s="1"/>
      <c r="V59" s="1"/>
      <c r="W59" s="1"/>
      <c r="X59" s="1"/>
      <c r="Y59" s="1"/>
      <c r="Z59" s="1"/>
    </row>
    <row r="60" ht="12.75" customHeight="1">
      <c r="A60" s="43">
        <f>PRRAS!I78</f>
        <v>59</v>
      </c>
      <c r="B60" s="41">
        <f>ROUND(PRRAS!J78,2)</f>
        <v>0</v>
      </c>
      <c r="C60" s="41">
        <f>ROUND(PRRAS!K78,2)</f>
        <v>0</v>
      </c>
      <c r="D60" s="41">
        <v>0.0</v>
      </c>
      <c r="E60" s="41">
        <v>0.0</v>
      </c>
      <c r="F60" s="44">
        <f t="shared" si="1"/>
        <v>0</v>
      </c>
      <c r="G60" s="1"/>
      <c r="I60" s="1"/>
      <c r="J60" s="47">
        <f t="shared" si="2"/>
        <v>0</v>
      </c>
      <c r="K60" s="1"/>
      <c r="L60" s="1"/>
      <c r="M60" s="1"/>
      <c r="N60" s="1"/>
      <c r="O60" s="1"/>
      <c r="P60" s="1"/>
      <c r="Q60" s="1"/>
      <c r="R60" s="1"/>
      <c r="S60" s="1"/>
      <c r="T60" s="1"/>
      <c r="U60" s="1"/>
      <c r="V60" s="1"/>
      <c r="W60" s="1"/>
      <c r="X60" s="1"/>
      <c r="Y60" s="1"/>
      <c r="Z60" s="1"/>
    </row>
    <row r="61" ht="12.75" customHeight="1">
      <c r="A61" s="43">
        <f>PRRAS!I79</f>
        <v>60</v>
      </c>
      <c r="B61" s="41">
        <f>ROUND(PRRAS!J79,2)</f>
        <v>0</v>
      </c>
      <c r="C61" s="41">
        <f>ROUND(PRRAS!K79,2)</f>
        <v>0</v>
      </c>
      <c r="D61" s="41">
        <v>0.0</v>
      </c>
      <c r="E61" s="41">
        <v>0.0</v>
      </c>
      <c r="F61" s="44">
        <f t="shared" si="1"/>
        <v>0</v>
      </c>
      <c r="G61" s="1"/>
      <c r="I61" s="1"/>
      <c r="J61" s="47">
        <f t="shared" si="2"/>
        <v>0</v>
      </c>
      <c r="K61" s="1"/>
      <c r="L61" s="1"/>
      <c r="M61" s="1"/>
      <c r="N61" s="1"/>
      <c r="O61" s="1"/>
      <c r="P61" s="1"/>
      <c r="Q61" s="1"/>
      <c r="R61" s="1"/>
      <c r="S61" s="1"/>
      <c r="T61" s="1"/>
      <c r="U61" s="1"/>
      <c r="V61" s="1"/>
      <c r="W61" s="1"/>
      <c r="X61" s="1"/>
      <c r="Y61" s="1"/>
      <c r="Z61" s="1"/>
    </row>
    <row r="62" ht="12.75" customHeight="1">
      <c r="A62" s="43">
        <f>PRRAS!I80</f>
        <v>61</v>
      </c>
      <c r="B62" s="41">
        <f>ROUND(PRRAS!J80,2)</f>
        <v>159.27</v>
      </c>
      <c r="C62" s="41">
        <f>ROUND(PRRAS!K80,2)</f>
        <v>300</v>
      </c>
      <c r="D62" s="41">
        <v>0.0</v>
      </c>
      <c r="E62" s="41">
        <v>0.0</v>
      </c>
      <c r="F62" s="44">
        <f t="shared" si="1"/>
        <v>463.1547</v>
      </c>
      <c r="G62" s="1"/>
      <c r="I62" s="1"/>
      <c r="J62" s="47">
        <f t="shared" si="2"/>
        <v>0</v>
      </c>
      <c r="K62" s="1"/>
      <c r="L62" s="1"/>
      <c r="M62" s="1"/>
      <c r="N62" s="1"/>
      <c r="O62" s="1"/>
      <c r="P62" s="1"/>
      <c r="Q62" s="1"/>
      <c r="R62" s="1"/>
      <c r="S62" s="1"/>
      <c r="T62" s="1"/>
      <c r="U62" s="1"/>
      <c r="V62" s="1"/>
      <c r="W62" s="1"/>
      <c r="X62" s="1"/>
      <c r="Y62" s="1"/>
      <c r="Z62" s="1"/>
    </row>
    <row r="63" ht="12.75" customHeight="1">
      <c r="A63" s="43">
        <f>PRRAS!I81</f>
        <v>62</v>
      </c>
      <c r="B63" s="41">
        <f>ROUND(PRRAS!J81,2)</f>
        <v>1039.49</v>
      </c>
      <c r="C63" s="41">
        <f>ROUND(PRRAS!K81,2)</f>
        <v>1039.56</v>
      </c>
      <c r="D63" s="41">
        <v>0.0</v>
      </c>
      <c r="E63" s="41">
        <v>0.0</v>
      </c>
      <c r="F63" s="44">
        <f t="shared" si="1"/>
        <v>1933.5382</v>
      </c>
      <c r="G63" s="1"/>
      <c r="I63" s="1"/>
      <c r="J63" s="47">
        <f t="shared" si="2"/>
        <v>0</v>
      </c>
      <c r="K63" s="1"/>
      <c r="L63" s="1"/>
      <c r="M63" s="1"/>
      <c r="N63" s="1"/>
      <c r="O63" s="1"/>
      <c r="P63" s="1"/>
      <c r="Q63" s="1"/>
      <c r="R63" s="1"/>
      <c r="S63" s="1"/>
      <c r="T63" s="1"/>
      <c r="U63" s="1"/>
      <c r="V63" s="1"/>
      <c r="W63" s="1"/>
      <c r="X63" s="1"/>
      <c r="Y63" s="1"/>
      <c r="Z63" s="1"/>
    </row>
    <row r="64" ht="12.75" customHeight="1">
      <c r="A64" s="43">
        <f>PRRAS!I82</f>
        <v>63</v>
      </c>
      <c r="B64" s="41">
        <f>ROUND(PRRAS!J82,2)</f>
        <v>1039.49</v>
      </c>
      <c r="C64" s="41">
        <f>ROUND(PRRAS!K82,2)</f>
        <v>1039.56</v>
      </c>
      <c r="D64" s="41">
        <v>0.0</v>
      </c>
      <c r="E64" s="41">
        <v>0.0</v>
      </c>
      <c r="F64" s="44">
        <f t="shared" si="1"/>
        <v>1964.7243</v>
      </c>
      <c r="G64" s="1"/>
      <c r="I64" s="1"/>
      <c r="J64" s="47">
        <f t="shared" si="2"/>
        <v>0</v>
      </c>
      <c r="K64" s="1"/>
      <c r="L64" s="1"/>
      <c r="M64" s="1"/>
      <c r="N64" s="1"/>
      <c r="O64" s="1"/>
      <c r="P64" s="1"/>
      <c r="Q64" s="1"/>
      <c r="R64" s="1"/>
      <c r="S64" s="1"/>
      <c r="T64" s="1"/>
      <c r="U64" s="1"/>
      <c r="V64" s="1"/>
      <c r="W64" s="1"/>
      <c r="X64" s="1"/>
      <c r="Y64" s="1"/>
      <c r="Z64" s="1"/>
    </row>
    <row r="65" ht="12.75" customHeight="1">
      <c r="A65" s="43">
        <f>PRRAS!I83</f>
        <v>64</v>
      </c>
      <c r="B65" s="41">
        <f>ROUND(PRRAS!J83,2)</f>
        <v>0</v>
      </c>
      <c r="C65" s="41">
        <f>ROUND(PRRAS!K83,2)</f>
        <v>0</v>
      </c>
      <c r="D65" s="41">
        <v>0.0</v>
      </c>
      <c r="E65" s="41">
        <v>0.0</v>
      </c>
      <c r="F65" s="44">
        <f t="shared" si="1"/>
        <v>0</v>
      </c>
      <c r="G65" s="1"/>
      <c r="I65" s="1"/>
      <c r="J65" s="47">
        <f t="shared" si="2"/>
        <v>0</v>
      </c>
      <c r="K65" s="1"/>
      <c r="L65" s="1"/>
      <c r="M65" s="1"/>
      <c r="N65" s="1"/>
      <c r="O65" s="1"/>
      <c r="P65" s="1"/>
      <c r="Q65" s="1"/>
      <c r="R65" s="1"/>
      <c r="S65" s="1"/>
      <c r="T65" s="1"/>
      <c r="U65" s="1"/>
      <c r="V65" s="1"/>
      <c r="W65" s="1"/>
      <c r="X65" s="1"/>
      <c r="Y65" s="1"/>
      <c r="Z65" s="1"/>
    </row>
    <row r="66" ht="12.75" customHeight="1">
      <c r="A66" s="43">
        <f>PRRAS!I84</f>
        <v>65</v>
      </c>
      <c r="B66" s="41">
        <f>ROUND(PRRAS!J84,2)</f>
        <v>0</v>
      </c>
      <c r="C66" s="41">
        <f>ROUND(PRRAS!K84,2)</f>
        <v>0</v>
      </c>
      <c r="D66" s="41">
        <v>0.0</v>
      </c>
      <c r="E66" s="41">
        <v>0.0</v>
      </c>
      <c r="F66" s="44">
        <f t="shared" si="1"/>
        <v>0</v>
      </c>
      <c r="G66" s="1"/>
      <c r="I66" s="1"/>
      <c r="J66" s="47">
        <f t="shared" si="2"/>
        <v>0</v>
      </c>
      <c r="K66" s="1"/>
      <c r="L66" s="1"/>
      <c r="M66" s="1"/>
      <c r="N66" s="1"/>
      <c r="O66" s="1"/>
      <c r="P66" s="1"/>
      <c r="Q66" s="1"/>
      <c r="R66" s="1"/>
      <c r="S66" s="1"/>
      <c r="T66" s="1"/>
      <c r="U66" s="1"/>
      <c r="V66" s="1"/>
      <c r="W66" s="1"/>
      <c r="X66" s="1"/>
      <c r="Y66" s="1"/>
      <c r="Z66" s="1"/>
    </row>
    <row r="67" ht="12.75" customHeight="1">
      <c r="A67" s="43">
        <f>PRRAS!I85</f>
        <v>66</v>
      </c>
      <c r="B67" s="41">
        <f>ROUND(PRRAS!J85,2)</f>
        <v>0</v>
      </c>
      <c r="C67" s="41">
        <f>ROUND(PRRAS!K85,2)</f>
        <v>0</v>
      </c>
      <c r="D67" s="41">
        <v>0.0</v>
      </c>
      <c r="E67" s="41">
        <v>0.0</v>
      </c>
      <c r="F67" s="44">
        <f t="shared" si="1"/>
        <v>0</v>
      </c>
      <c r="G67" s="1"/>
      <c r="I67" s="1"/>
      <c r="J67" s="47">
        <f t="shared" si="2"/>
        <v>0</v>
      </c>
      <c r="K67" s="1"/>
      <c r="L67" s="1"/>
      <c r="M67" s="1"/>
      <c r="N67" s="1"/>
      <c r="O67" s="1"/>
      <c r="P67" s="1"/>
      <c r="Q67" s="1"/>
      <c r="R67" s="1"/>
      <c r="S67" s="1"/>
      <c r="T67" s="1"/>
      <c r="U67" s="1"/>
      <c r="V67" s="1"/>
      <c r="W67" s="1"/>
      <c r="X67" s="1"/>
      <c r="Y67" s="1"/>
      <c r="Z67" s="1"/>
    </row>
    <row r="68" ht="12.75" customHeight="1">
      <c r="A68" s="43">
        <f>PRRAS!I86</f>
        <v>67</v>
      </c>
      <c r="B68" s="41">
        <f>ROUND(PRRAS!J86,2)</f>
        <v>52336.83</v>
      </c>
      <c r="C68" s="41">
        <f>ROUND(PRRAS!K86,2)</f>
        <v>88956.06</v>
      </c>
      <c r="D68" s="41">
        <v>0.0</v>
      </c>
      <c r="E68" s="41">
        <v>0.0</v>
      </c>
      <c r="F68" s="44">
        <f t="shared" si="1"/>
        <v>154266.7965</v>
      </c>
      <c r="G68" s="1"/>
      <c r="I68" s="1"/>
      <c r="J68" s="47">
        <f t="shared" si="2"/>
        <v>0</v>
      </c>
      <c r="K68" s="1"/>
      <c r="L68" s="1"/>
      <c r="M68" s="1"/>
      <c r="N68" s="1"/>
      <c r="O68" s="1"/>
      <c r="P68" s="1"/>
      <c r="Q68" s="1"/>
      <c r="R68" s="1"/>
      <c r="S68" s="1"/>
      <c r="T68" s="1"/>
      <c r="U68" s="1"/>
      <c r="V68" s="1"/>
      <c r="W68" s="1"/>
      <c r="X68" s="1"/>
      <c r="Y68" s="1"/>
      <c r="Z68" s="1"/>
    </row>
    <row r="69" ht="12.75" customHeight="1">
      <c r="A69" s="43">
        <f>PRRAS!I87</f>
        <v>68</v>
      </c>
      <c r="B69" s="41">
        <f>ROUND(PRRAS!J87,2)</f>
        <v>21561.48</v>
      </c>
      <c r="C69" s="41">
        <f>ROUND(PRRAS!K87,2)</f>
        <v>7855.72</v>
      </c>
      <c r="D69" s="41">
        <v>0.0</v>
      </c>
      <c r="E69" s="41">
        <v>0.0</v>
      </c>
      <c r="F69" s="44">
        <f t="shared" si="1"/>
        <v>25345.5856</v>
      </c>
      <c r="G69" s="1"/>
      <c r="I69" s="1"/>
      <c r="J69" s="47">
        <f t="shared" si="2"/>
        <v>0</v>
      </c>
      <c r="K69" s="1"/>
      <c r="L69" s="1"/>
      <c r="M69" s="1"/>
      <c r="N69" s="1"/>
      <c r="O69" s="1"/>
      <c r="P69" s="1"/>
      <c r="Q69" s="1"/>
      <c r="R69" s="1"/>
      <c r="S69" s="1"/>
      <c r="T69" s="1"/>
      <c r="U69" s="1"/>
      <c r="V69" s="1"/>
      <c r="W69" s="1"/>
      <c r="X69" s="1"/>
      <c r="Y69" s="1"/>
      <c r="Z69" s="1"/>
    </row>
    <row r="70" ht="12.75" customHeight="1">
      <c r="A70" s="43">
        <f>PRRAS!I88</f>
        <v>69</v>
      </c>
      <c r="B70" s="41">
        <f>ROUND(PRRAS!J88,2)</f>
        <v>6932.38</v>
      </c>
      <c r="C70" s="41">
        <f>ROUND(PRRAS!K88,2)</f>
        <v>7179.49</v>
      </c>
      <c r="D70" s="41">
        <v>0.0</v>
      </c>
      <c r="E70" s="41">
        <v>0.0</v>
      </c>
      <c r="F70" s="44">
        <f t="shared" si="1"/>
        <v>14691.0384</v>
      </c>
      <c r="G70" s="1"/>
      <c r="I70" s="1"/>
      <c r="J70" s="47">
        <f t="shared" si="2"/>
        <v>0</v>
      </c>
      <c r="K70" s="1"/>
      <c r="L70" s="1"/>
      <c r="M70" s="1"/>
      <c r="N70" s="1"/>
      <c r="O70" s="1"/>
      <c r="P70" s="1"/>
      <c r="Q70" s="1"/>
      <c r="R70" s="1"/>
      <c r="S70" s="1"/>
      <c r="T70" s="1"/>
      <c r="U70" s="1"/>
      <c r="V70" s="1"/>
      <c r="W70" s="1"/>
      <c r="X70" s="1"/>
      <c r="Y70" s="1"/>
      <c r="Z70" s="1"/>
    </row>
    <row r="71" ht="12.75" customHeight="1">
      <c r="A71" s="43">
        <f>PRRAS!I89</f>
        <v>70</v>
      </c>
      <c r="B71" s="41">
        <f>ROUND(PRRAS!J89,2)</f>
        <v>525.58</v>
      </c>
      <c r="C71" s="41">
        <f>ROUND(PRRAS!K89,2)</f>
        <v>334.46</v>
      </c>
      <c r="D71" s="41">
        <v>0.0</v>
      </c>
      <c r="E71" s="41">
        <v>0.0</v>
      </c>
      <c r="F71" s="44">
        <f t="shared" si="1"/>
        <v>836.15</v>
      </c>
      <c r="G71" s="1"/>
      <c r="I71" s="1"/>
      <c r="J71" s="47">
        <f t="shared" si="2"/>
        <v>0</v>
      </c>
      <c r="K71" s="1"/>
      <c r="L71" s="1"/>
      <c r="M71" s="1"/>
      <c r="N71" s="1"/>
      <c r="O71" s="1"/>
      <c r="P71" s="1"/>
      <c r="Q71" s="1"/>
      <c r="R71" s="1"/>
      <c r="S71" s="1"/>
      <c r="T71" s="1"/>
      <c r="U71" s="1"/>
      <c r="V71" s="1"/>
      <c r="W71" s="1"/>
      <c r="X71" s="1"/>
      <c r="Y71" s="1"/>
      <c r="Z71" s="1"/>
    </row>
    <row r="72" ht="12.75" customHeight="1">
      <c r="A72" s="43">
        <f>PRRAS!I90</f>
        <v>71</v>
      </c>
      <c r="B72" s="41">
        <f>ROUND(PRRAS!J90,2)</f>
        <v>14103.52</v>
      </c>
      <c r="C72" s="41">
        <f>ROUND(PRRAS!K90,2)</f>
        <v>341.77</v>
      </c>
      <c r="D72" s="41">
        <v>0.0</v>
      </c>
      <c r="E72" s="41">
        <v>0.0</v>
      </c>
      <c r="F72" s="44">
        <f t="shared" si="1"/>
        <v>10498.8126</v>
      </c>
      <c r="G72" s="1"/>
      <c r="I72" s="1"/>
      <c r="J72" s="47">
        <f t="shared" si="2"/>
        <v>0</v>
      </c>
      <c r="K72" s="1"/>
      <c r="L72" s="1"/>
      <c r="M72" s="1"/>
      <c r="N72" s="1"/>
      <c r="O72" s="1"/>
      <c r="P72" s="1"/>
      <c r="Q72" s="1"/>
      <c r="R72" s="1"/>
      <c r="S72" s="1"/>
      <c r="T72" s="1"/>
      <c r="U72" s="1"/>
      <c r="V72" s="1"/>
      <c r="W72" s="1"/>
      <c r="X72" s="1"/>
      <c r="Y72" s="1"/>
      <c r="Z72" s="1"/>
    </row>
    <row r="73" ht="12.75" customHeight="1">
      <c r="A73" s="43">
        <f>PRRAS!I91</f>
        <v>72</v>
      </c>
      <c r="B73" s="41">
        <f>ROUND(PRRAS!J91,2)</f>
        <v>13.27</v>
      </c>
      <c r="C73" s="41">
        <f>ROUND(PRRAS!K91,2)</f>
        <v>0</v>
      </c>
      <c r="D73" s="41">
        <v>0.0</v>
      </c>
      <c r="E73" s="41">
        <v>0.0</v>
      </c>
      <c r="F73" s="44">
        <f t="shared" si="1"/>
        <v>9.5544</v>
      </c>
      <c r="G73" s="1"/>
      <c r="I73" s="1"/>
      <c r="J73" s="47">
        <f t="shared" si="2"/>
        <v>0</v>
      </c>
      <c r="K73" s="1"/>
      <c r="L73" s="1"/>
      <c r="M73" s="1"/>
      <c r="N73" s="1"/>
      <c r="O73" s="1"/>
      <c r="P73" s="1"/>
      <c r="Q73" s="1"/>
      <c r="R73" s="1"/>
      <c r="S73" s="1"/>
      <c r="T73" s="1"/>
      <c r="U73" s="1"/>
      <c r="V73" s="1"/>
      <c r="W73" s="1"/>
      <c r="X73" s="1"/>
      <c r="Y73" s="1"/>
      <c r="Z73" s="1"/>
    </row>
    <row r="74" ht="12.75" customHeight="1">
      <c r="A74" s="43">
        <f>PRRAS!I92</f>
        <v>73</v>
      </c>
      <c r="B74" s="41">
        <f>ROUND(PRRAS!J92,2)</f>
        <v>0</v>
      </c>
      <c r="C74" s="41">
        <f>ROUND(PRRAS!K92,2)</f>
        <v>0</v>
      </c>
      <c r="D74" s="41">
        <v>0.0</v>
      </c>
      <c r="E74" s="41">
        <v>0.0</v>
      </c>
      <c r="F74" s="44">
        <f t="shared" si="1"/>
        <v>0</v>
      </c>
      <c r="G74" s="1"/>
      <c r="I74" s="1"/>
      <c r="J74" s="47">
        <f t="shared" si="2"/>
        <v>0</v>
      </c>
      <c r="K74" s="1"/>
      <c r="L74" s="1"/>
      <c r="M74" s="1"/>
      <c r="N74" s="1"/>
      <c r="O74" s="1"/>
      <c r="P74" s="1"/>
      <c r="Q74" s="1"/>
      <c r="R74" s="1"/>
      <c r="S74" s="1"/>
      <c r="T74" s="1"/>
      <c r="U74" s="1"/>
      <c r="V74" s="1"/>
      <c r="W74" s="1"/>
      <c r="X74" s="1"/>
      <c r="Y74" s="1"/>
      <c r="Z74" s="1"/>
    </row>
    <row r="75" ht="12.75" customHeight="1">
      <c r="A75" s="43">
        <f>PRRAS!I93</f>
        <v>74</v>
      </c>
      <c r="B75" s="41">
        <f>ROUND(PRRAS!J93,2)</f>
        <v>0</v>
      </c>
      <c r="C75" s="41">
        <f>ROUND(PRRAS!K93,2)</f>
        <v>0</v>
      </c>
      <c r="D75" s="41">
        <v>0.0</v>
      </c>
      <c r="E75" s="41">
        <v>0.0</v>
      </c>
      <c r="F75" s="44">
        <f t="shared" si="1"/>
        <v>0</v>
      </c>
      <c r="G75" s="1"/>
      <c r="I75" s="1"/>
      <c r="J75" s="47">
        <f t="shared" si="2"/>
        <v>0</v>
      </c>
      <c r="K75" s="1"/>
      <c r="L75" s="1"/>
      <c r="M75" s="1"/>
      <c r="N75" s="1"/>
      <c r="O75" s="1"/>
      <c r="P75" s="1"/>
      <c r="Q75" s="1"/>
      <c r="R75" s="1"/>
      <c r="S75" s="1"/>
      <c r="T75" s="1"/>
      <c r="U75" s="1"/>
      <c r="V75" s="1"/>
      <c r="W75" s="1"/>
      <c r="X75" s="1"/>
      <c r="Y75" s="1"/>
      <c r="Z75" s="1"/>
    </row>
    <row r="76" ht="12.75" customHeight="1">
      <c r="A76" s="43">
        <f>PRRAS!I94</f>
        <v>75</v>
      </c>
      <c r="B76" s="41">
        <f>ROUND(PRRAS!J94,2)</f>
        <v>13.27</v>
      </c>
      <c r="C76" s="41">
        <f>ROUND(PRRAS!K94,2)</f>
        <v>0</v>
      </c>
      <c r="D76" s="41">
        <v>0.0</v>
      </c>
      <c r="E76" s="41">
        <v>0.0</v>
      </c>
      <c r="F76" s="44">
        <f t="shared" si="1"/>
        <v>9.9525</v>
      </c>
      <c r="G76" s="1"/>
      <c r="I76" s="1"/>
      <c r="J76" s="47">
        <f t="shared" si="2"/>
        <v>0</v>
      </c>
      <c r="K76" s="1"/>
      <c r="L76" s="1"/>
      <c r="M76" s="1"/>
      <c r="N76" s="1"/>
      <c r="O76" s="1"/>
      <c r="P76" s="1"/>
      <c r="Q76" s="1"/>
      <c r="R76" s="1"/>
      <c r="S76" s="1"/>
      <c r="T76" s="1"/>
      <c r="U76" s="1"/>
      <c r="V76" s="1"/>
      <c r="W76" s="1"/>
      <c r="X76" s="1"/>
      <c r="Y76" s="1"/>
      <c r="Z76" s="1"/>
    </row>
    <row r="77" ht="12.75" customHeight="1">
      <c r="A77" s="43">
        <f>PRRAS!I95</f>
        <v>76</v>
      </c>
      <c r="B77" s="41">
        <f>ROUND(PRRAS!J95,2)</f>
        <v>0</v>
      </c>
      <c r="C77" s="41">
        <f>ROUND(PRRAS!K95,2)</f>
        <v>0</v>
      </c>
      <c r="D77" s="41">
        <v>0.0</v>
      </c>
      <c r="E77" s="41">
        <v>0.0</v>
      </c>
      <c r="F77" s="44">
        <f t="shared" si="1"/>
        <v>0</v>
      </c>
      <c r="G77" s="1"/>
      <c r="I77" s="1"/>
      <c r="J77" s="47">
        <f t="shared" si="2"/>
        <v>0</v>
      </c>
      <c r="K77" s="1"/>
      <c r="L77" s="1"/>
      <c r="M77" s="1"/>
      <c r="N77" s="1"/>
      <c r="O77" s="1"/>
      <c r="P77" s="1"/>
      <c r="Q77" s="1"/>
      <c r="R77" s="1"/>
      <c r="S77" s="1"/>
      <c r="T77" s="1"/>
      <c r="U77" s="1"/>
      <c r="V77" s="1"/>
      <c r="W77" s="1"/>
      <c r="X77" s="1"/>
      <c r="Y77" s="1"/>
      <c r="Z77" s="1"/>
    </row>
    <row r="78" ht="12.75" customHeight="1">
      <c r="A78" s="43">
        <f>PRRAS!I96</f>
        <v>77</v>
      </c>
      <c r="B78" s="41">
        <f>ROUND(PRRAS!J96,2)</f>
        <v>0</v>
      </c>
      <c r="C78" s="41">
        <f>ROUND(PRRAS!K96,2)</f>
        <v>0</v>
      </c>
      <c r="D78" s="41">
        <v>0.0</v>
      </c>
      <c r="E78" s="41">
        <v>0.0</v>
      </c>
      <c r="F78" s="44">
        <f t="shared" si="1"/>
        <v>0</v>
      </c>
      <c r="G78" s="1"/>
      <c r="I78" s="1"/>
      <c r="J78" s="47">
        <f t="shared" si="2"/>
        <v>0</v>
      </c>
      <c r="K78" s="1"/>
      <c r="L78" s="1"/>
      <c r="M78" s="1"/>
      <c r="N78" s="1"/>
      <c r="O78" s="1"/>
      <c r="P78" s="1"/>
      <c r="Q78" s="1"/>
      <c r="R78" s="1"/>
      <c r="S78" s="1"/>
      <c r="T78" s="1"/>
      <c r="U78" s="1"/>
      <c r="V78" s="1"/>
      <c r="W78" s="1"/>
      <c r="X78" s="1"/>
      <c r="Y78" s="1"/>
      <c r="Z78" s="1"/>
    </row>
    <row r="79" ht="12.75" customHeight="1">
      <c r="A79" s="43">
        <f>PRRAS!I97</f>
        <v>78</v>
      </c>
      <c r="B79" s="41">
        <f>ROUND(PRRAS!J97,2)</f>
        <v>0</v>
      </c>
      <c r="C79" s="41">
        <f>ROUND(PRRAS!K97,2)</f>
        <v>0</v>
      </c>
      <c r="D79" s="41">
        <v>0.0</v>
      </c>
      <c r="E79" s="41">
        <v>0.0</v>
      </c>
      <c r="F79" s="44">
        <f t="shared" si="1"/>
        <v>0</v>
      </c>
      <c r="G79" s="1"/>
      <c r="I79" s="1"/>
      <c r="J79" s="47">
        <f t="shared" si="2"/>
        <v>0</v>
      </c>
      <c r="K79" s="1"/>
      <c r="L79" s="1"/>
      <c r="M79" s="1"/>
      <c r="N79" s="1"/>
      <c r="O79" s="1"/>
      <c r="P79" s="1"/>
      <c r="Q79" s="1"/>
      <c r="R79" s="1"/>
      <c r="S79" s="1"/>
      <c r="T79" s="1"/>
      <c r="U79" s="1"/>
      <c r="V79" s="1"/>
      <c r="W79" s="1"/>
      <c r="X79" s="1"/>
      <c r="Y79" s="1"/>
      <c r="Z79" s="1"/>
    </row>
    <row r="80" ht="12.75" customHeight="1">
      <c r="A80" s="43">
        <f>PRRAS!I98</f>
        <v>79</v>
      </c>
      <c r="B80" s="41">
        <f>ROUND(PRRAS!J98,2)</f>
        <v>0</v>
      </c>
      <c r="C80" s="41">
        <f>ROUND(PRRAS!K98,2)</f>
        <v>0</v>
      </c>
      <c r="D80" s="41">
        <v>0.0</v>
      </c>
      <c r="E80" s="41">
        <v>0.0</v>
      </c>
      <c r="F80" s="44">
        <f t="shared" si="1"/>
        <v>0</v>
      </c>
      <c r="G80" s="1"/>
      <c r="I80" s="1"/>
      <c r="J80" s="47">
        <f t="shared" si="2"/>
        <v>0</v>
      </c>
      <c r="K80" s="1"/>
      <c r="L80" s="1"/>
      <c r="M80" s="1"/>
      <c r="N80" s="1"/>
      <c r="O80" s="1"/>
      <c r="P80" s="1"/>
      <c r="Q80" s="1"/>
      <c r="R80" s="1"/>
      <c r="S80" s="1"/>
      <c r="T80" s="1"/>
      <c r="U80" s="1"/>
      <c r="V80" s="1"/>
      <c r="W80" s="1"/>
      <c r="X80" s="1"/>
      <c r="Y80" s="1"/>
      <c r="Z80" s="1"/>
    </row>
    <row r="81" ht="12.75" customHeight="1">
      <c r="A81" s="43">
        <f>PRRAS!I99</f>
        <v>80</v>
      </c>
      <c r="B81" s="41">
        <f>ROUND(PRRAS!J99,2)</f>
        <v>0</v>
      </c>
      <c r="C81" s="41">
        <f>ROUND(PRRAS!K99,2)</f>
        <v>0</v>
      </c>
      <c r="D81" s="41">
        <v>0.0</v>
      </c>
      <c r="E81" s="41">
        <v>0.0</v>
      </c>
      <c r="F81" s="44">
        <f t="shared" si="1"/>
        <v>0</v>
      </c>
      <c r="G81" s="1"/>
      <c r="I81" s="1"/>
      <c r="J81" s="47">
        <f t="shared" si="2"/>
        <v>0</v>
      </c>
      <c r="K81" s="1"/>
      <c r="L81" s="1"/>
      <c r="M81" s="1"/>
      <c r="N81" s="1"/>
      <c r="O81" s="1"/>
      <c r="P81" s="1"/>
      <c r="Q81" s="1"/>
      <c r="R81" s="1"/>
      <c r="S81" s="1"/>
      <c r="T81" s="1"/>
      <c r="U81" s="1"/>
      <c r="V81" s="1"/>
      <c r="W81" s="1"/>
      <c r="X81" s="1"/>
      <c r="Y81" s="1"/>
      <c r="Z81" s="1"/>
    </row>
    <row r="82" ht="12.75" customHeight="1">
      <c r="A82" s="43">
        <f>PRRAS!I100</f>
        <v>81</v>
      </c>
      <c r="B82" s="41">
        <f>ROUND(PRRAS!J100,2)</f>
        <v>0</v>
      </c>
      <c r="C82" s="41">
        <f>ROUND(PRRAS!K100,2)</f>
        <v>0</v>
      </c>
      <c r="D82" s="41">
        <v>0.0</v>
      </c>
      <c r="E82" s="41">
        <v>0.0</v>
      </c>
      <c r="F82" s="44">
        <f t="shared" si="1"/>
        <v>0</v>
      </c>
      <c r="G82" s="1"/>
      <c r="I82" s="1"/>
      <c r="J82" s="47">
        <f t="shared" si="2"/>
        <v>0</v>
      </c>
      <c r="K82" s="1"/>
      <c r="L82" s="1"/>
      <c r="M82" s="1"/>
      <c r="N82" s="1"/>
      <c r="O82" s="1"/>
      <c r="P82" s="1"/>
      <c r="Q82" s="1"/>
      <c r="R82" s="1"/>
      <c r="S82" s="1"/>
      <c r="T82" s="1"/>
      <c r="U82" s="1"/>
      <c r="V82" s="1"/>
      <c r="W82" s="1"/>
      <c r="X82" s="1"/>
      <c r="Y82" s="1"/>
      <c r="Z82" s="1"/>
    </row>
    <row r="83" ht="12.75" customHeight="1">
      <c r="A83" s="43">
        <f>PRRAS!I101</f>
        <v>82</v>
      </c>
      <c r="B83" s="41">
        <f>ROUND(PRRAS!J101,2)</f>
        <v>11095.49</v>
      </c>
      <c r="C83" s="41">
        <f>ROUND(PRRAS!K101,2)</f>
        <v>26577.19</v>
      </c>
      <c r="D83" s="41">
        <v>0.0</v>
      </c>
      <c r="E83" s="41">
        <v>0.0</v>
      </c>
      <c r="F83" s="44">
        <f t="shared" si="1"/>
        <v>52684.8934</v>
      </c>
      <c r="G83" s="1"/>
      <c r="I83" s="1"/>
      <c r="J83" s="47">
        <f t="shared" si="2"/>
        <v>0</v>
      </c>
      <c r="K83" s="1"/>
      <c r="L83" s="1"/>
      <c r="M83" s="1"/>
      <c r="N83" s="1"/>
      <c r="O83" s="1"/>
      <c r="P83" s="1"/>
      <c r="Q83" s="1"/>
      <c r="R83" s="1"/>
      <c r="S83" s="1"/>
      <c r="T83" s="1"/>
      <c r="U83" s="1"/>
      <c r="V83" s="1"/>
      <c r="W83" s="1"/>
      <c r="X83" s="1"/>
      <c r="Y83" s="1"/>
      <c r="Z83" s="1"/>
    </row>
    <row r="84" ht="12.75" customHeight="1">
      <c r="A84" s="43">
        <f>PRRAS!I102</f>
        <v>83</v>
      </c>
      <c r="B84" s="41">
        <f>ROUND(PRRAS!J102,2)</f>
        <v>11095.49</v>
      </c>
      <c r="C84" s="41">
        <f>ROUND(PRRAS!K102,2)</f>
        <v>26577.19</v>
      </c>
      <c r="D84" s="41">
        <v>0.0</v>
      </c>
      <c r="E84" s="41">
        <v>0.0</v>
      </c>
      <c r="F84" s="44">
        <f t="shared" si="1"/>
        <v>53327.3921</v>
      </c>
      <c r="G84" s="1"/>
      <c r="I84" s="1"/>
      <c r="J84" s="47">
        <f t="shared" si="2"/>
        <v>0</v>
      </c>
      <c r="K84" s="1"/>
      <c r="L84" s="1"/>
      <c r="M84" s="1"/>
      <c r="N84" s="1"/>
      <c r="O84" s="1"/>
      <c r="P84" s="1"/>
      <c r="Q84" s="1"/>
      <c r="R84" s="1"/>
      <c r="S84" s="1"/>
      <c r="T84" s="1"/>
      <c r="U84" s="1"/>
      <c r="V84" s="1"/>
      <c r="W84" s="1"/>
      <c r="X84" s="1"/>
      <c r="Y84" s="1"/>
      <c r="Z84" s="1"/>
    </row>
    <row r="85" ht="12.75" customHeight="1">
      <c r="A85" s="43">
        <f>PRRAS!I103</f>
        <v>84</v>
      </c>
      <c r="B85" s="41">
        <f>ROUND(PRRAS!J103,2)</f>
        <v>0</v>
      </c>
      <c r="C85" s="41">
        <f>ROUND(PRRAS!K103,2)</f>
        <v>0</v>
      </c>
      <c r="D85" s="41">
        <v>0.0</v>
      </c>
      <c r="E85" s="41">
        <v>0.0</v>
      </c>
      <c r="F85" s="44">
        <f t="shared" si="1"/>
        <v>0</v>
      </c>
      <c r="G85" s="1"/>
      <c r="I85" s="1"/>
      <c r="J85" s="47">
        <f t="shared" si="2"/>
        <v>0</v>
      </c>
      <c r="K85" s="1"/>
      <c r="L85" s="1"/>
      <c r="M85" s="1"/>
      <c r="N85" s="1"/>
      <c r="O85" s="1"/>
      <c r="P85" s="1"/>
      <c r="Q85" s="1"/>
      <c r="R85" s="1"/>
      <c r="S85" s="1"/>
      <c r="T85" s="1"/>
      <c r="U85" s="1"/>
      <c r="V85" s="1"/>
      <c r="W85" s="1"/>
      <c r="X85" s="1"/>
      <c r="Y85" s="1"/>
      <c r="Z85" s="1"/>
    </row>
    <row r="86" ht="12.75" customHeight="1">
      <c r="A86" s="43">
        <f>PRRAS!I104</f>
        <v>85</v>
      </c>
      <c r="B86" s="41">
        <f>ROUND(PRRAS!J104,2)</f>
        <v>0</v>
      </c>
      <c r="C86" s="41">
        <f>ROUND(PRRAS!K104,2)</f>
        <v>0</v>
      </c>
      <c r="D86" s="41">
        <v>0.0</v>
      </c>
      <c r="E86" s="41">
        <v>0.0</v>
      </c>
      <c r="F86" s="44">
        <f t="shared" si="1"/>
        <v>0</v>
      </c>
      <c r="G86" s="1"/>
      <c r="I86" s="1"/>
      <c r="J86" s="47">
        <f t="shared" si="2"/>
        <v>0</v>
      </c>
      <c r="K86" s="1"/>
      <c r="L86" s="1"/>
      <c r="M86" s="1"/>
      <c r="N86" s="1"/>
      <c r="O86" s="1"/>
      <c r="P86" s="1"/>
      <c r="Q86" s="1"/>
      <c r="R86" s="1"/>
      <c r="S86" s="1"/>
      <c r="T86" s="1"/>
      <c r="U86" s="1"/>
      <c r="V86" s="1"/>
      <c r="W86" s="1"/>
      <c r="X86" s="1"/>
      <c r="Y86" s="1"/>
      <c r="Z86" s="1"/>
    </row>
    <row r="87" ht="12.75" customHeight="1">
      <c r="A87" s="43">
        <f>PRRAS!I105</f>
        <v>86</v>
      </c>
      <c r="B87" s="41">
        <f>ROUND(PRRAS!J105,2)</f>
        <v>0</v>
      </c>
      <c r="C87" s="41">
        <f>ROUND(PRRAS!K105,2)</f>
        <v>0</v>
      </c>
      <c r="D87" s="41">
        <v>0.0</v>
      </c>
      <c r="E87" s="41">
        <v>0.0</v>
      </c>
      <c r="F87" s="44">
        <f t="shared" si="1"/>
        <v>0</v>
      </c>
      <c r="G87" s="1"/>
      <c r="I87" s="1"/>
      <c r="J87" s="47">
        <f t="shared" si="2"/>
        <v>0</v>
      </c>
      <c r="K87" s="1"/>
      <c r="L87" s="1"/>
      <c r="M87" s="1"/>
      <c r="N87" s="1"/>
      <c r="O87" s="1"/>
      <c r="P87" s="1"/>
      <c r="Q87" s="1"/>
      <c r="R87" s="1"/>
      <c r="S87" s="1"/>
      <c r="T87" s="1"/>
      <c r="U87" s="1"/>
      <c r="V87" s="1"/>
      <c r="W87" s="1"/>
      <c r="X87" s="1"/>
      <c r="Y87" s="1"/>
      <c r="Z87" s="1"/>
    </row>
    <row r="88" ht="12.75" customHeight="1">
      <c r="A88" s="43">
        <f>PRRAS!I106</f>
        <v>87</v>
      </c>
      <c r="B88" s="41">
        <f>ROUND(PRRAS!J106,2)</f>
        <v>16377.2</v>
      </c>
      <c r="C88" s="41">
        <f>ROUND(PRRAS!K106,2)</f>
        <v>45767.59</v>
      </c>
      <c r="D88" s="41">
        <v>0.0</v>
      </c>
      <c r="E88" s="41">
        <v>0.0</v>
      </c>
      <c r="F88" s="44">
        <f t="shared" si="1"/>
        <v>93883.7706</v>
      </c>
      <c r="G88" s="1"/>
      <c r="I88" s="1"/>
      <c r="J88" s="47">
        <f t="shared" si="2"/>
        <v>0</v>
      </c>
      <c r="K88" s="1"/>
      <c r="L88" s="1"/>
      <c r="M88" s="1"/>
      <c r="N88" s="1"/>
      <c r="O88" s="1"/>
      <c r="P88" s="1"/>
      <c r="Q88" s="1"/>
      <c r="R88" s="1"/>
      <c r="S88" s="1"/>
      <c r="T88" s="1"/>
      <c r="U88" s="1"/>
      <c r="V88" s="1"/>
      <c r="W88" s="1"/>
      <c r="X88" s="1"/>
      <c r="Y88" s="1"/>
      <c r="Z88" s="1"/>
    </row>
    <row r="89" ht="12.75" customHeight="1">
      <c r="A89" s="43">
        <f>PRRAS!I107</f>
        <v>88</v>
      </c>
      <c r="B89" s="41">
        <f>ROUND(PRRAS!J107,2)</f>
        <v>1229.68</v>
      </c>
      <c r="C89" s="41">
        <f>ROUND(PRRAS!K107,2)</f>
        <v>1683.81</v>
      </c>
      <c r="D89" s="41">
        <v>0.0</v>
      </c>
      <c r="E89" s="41">
        <v>0.0</v>
      </c>
      <c r="F89" s="44">
        <f t="shared" si="1"/>
        <v>4045.624</v>
      </c>
      <c r="G89" s="1"/>
      <c r="I89" s="1"/>
      <c r="J89" s="47">
        <f t="shared" si="2"/>
        <v>0</v>
      </c>
      <c r="K89" s="1"/>
      <c r="L89" s="1"/>
      <c r="M89" s="1"/>
      <c r="N89" s="1"/>
      <c r="O89" s="1"/>
      <c r="P89" s="1"/>
      <c r="Q89" s="1"/>
      <c r="R89" s="1"/>
      <c r="S89" s="1"/>
      <c r="T89" s="1"/>
      <c r="U89" s="1"/>
      <c r="V89" s="1"/>
      <c r="W89" s="1"/>
      <c r="X89" s="1"/>
      <c r="Y89" s="1"/>
      <c r="Z89" s="1"/>
    </row>
    <row r="90" ht="12.75" customHeight="1">
      <c r="A90" s="43">
        <f>PRRAS!I108</f>
        <v>89</v>
      </c>
      <c r="B90" s="41">
        <f>ROUND(PRRAS!J108,2)</f>
        <v>39.82</v>
      </c>
      <c r="C90" s="41">
        <f>ROUND(PRRAS!K108,2)</f>
        <v>16.59</v>
      </c>
      <c r="D90" s="41">
        <v>0.0</v>
      </c>
      <c r="E90" s="41">
        <v>0.0</v>
      </c>
      <c r="F90" s="44">
        <f t="shared" si="1"/>
        <v>64.97</v>
      </c>
      <c r="G90" s="1"/>
      <c r="I90" s="1"/>
      <c r="J90" s="47">
        <f t="shared" si="2"/>
        <v>0</v>
      </c>
      <c r="K90" s="1"/>
      <c r="L90" s="1"/>
      <c r="M90" s="1"/>
      <c r="N90" s="1"/>
      <c r="O90" s="1"/>
      <c r="P90" s="1"/>
      <c r="Q90" s="1"/>
      <c r="R90" s="1"/>
      <c r="S90" s="1"/>
      <c r="T90" s="1"/>
      <c r="U90" s="1"/>
      <c r="V90" s="1"/>
      <c r="W90" s="1"/>
      <c r="X90" s="1"/>
      <c r="Y90" s="1"/>
      <c r="Z90" s="1"/>
    </row>
    <row r="91" ht="12.75" customHeight="1">
      <c r="A91" s="43">
        <f>PRRAS!I109</f>
        <v>90</v>
      </c>
      <c r="B91" s="41">
        <f>ROUND(PRRAS!J109,2)</f>
        <v>745.9</v>
      </c>
      <c r="C91" s="41">
        <f>ROUND(PRRAS!K109,2)</f>
        <v>459.89</v>
      </c>
      <c r="D91" s="41">
        <v>0.0</v>
      </c>
      <c r="E91" s="41">
        <v>0.0</v>
      </c>
      <c r="F91" s="44">
        <f t="shared" si="1"/>
        <v>1499.112</v>
      </c>
      <c r="G91" s="1"/>
      <c r="I91" s="1"/>
      <c r="J91" s="47">
        <f t="shared" si="2"/>
        <v>0</v>
      </c>
      <c r="K91" s="1"/>
      <c r="L91" s="1"/>
      <c r="M91" s="1"/>
      <c r="N91" s="1"/>
      <c r="O91" s="1"/>
      <c r="P91" s="1"/>
      <c r="Q91" s="1"/>
      <c r="R91" s="1"/>
      <c r="S91" s="1"/>
      <c r="T91" s="1"/>
      <c r="U91" s="1"/>
      <c r="V91" s="1"/>
      <c r="W91" s="1"/>
      <c r="X91" s="1"/>
      <c r="Y91" s="1"/>
      <c r="Z91" s="1"/>
    </row>
    <row r="92" ht="12.75" customHeight="1">
      <c r="A92" s="43">
        <f>PRRAS!I110</f>
        <v>91</v>
      </c>
      <c r="B92" s="41">
        <f>ROUND(PRRAS!J110,2)</f>
        <v>255.89</v>
      </c>
      <c r="C92" s="41">
        <f>ROUND(PRRAS!K110,2)</f>
        <v>963.86</v>
      </c>
      <c r="D92" s="41">
        <v>0.0</v>
      </c>
      <c r="E92" s="41">
        <v>0.0</v>
      </c>
      <c r="F92" s="44">
        <f t="shared" si="1"/>
        <v>1987.0851</v>
      </c>
      <c r="G92" s="1"/>
      <c r="I92" s="1"/>
      <c r="J92" s="47">
        <f t="shared" si="2"/>
        <v>0</v>
      </c>
      <c r="K92" s="1"/>
      <c r="L92" s="1"/>
      <c r="M92" s="1"/>
      <c r="N92" s="1"/>
      <c r="O92" s="1"/>
      <c r="P92" s="1"/>
      <c r="Q92" s="1"/>
      <c r="R92" s="1"/>
      <c r="S92" s="1"/>
      <c r="T92" s="1"/>
      <c r="U92" s="1"/>
      <c r="V92" s="1"/>
      <c r="W92" s="1"/>
      <c r="X92" s="1"/>
      <c r="Y92" s="1"/>
      <c r="Z92" s="1"/>
    </row>
    <row r="93" ht="12.75" customHeight="1">
      <c r="A93" s="43">
        <f>PRRAS!I111</f>
        <v>92</v>
      </c>
      <c r="B93" s="41">
        <f>ROUND(PRRAS!J111,2)</f>
        <v>7455.44</v>
      </c>
      <c r="C93" s="41">
        <f>ROUND(PRRAS!K111,2)</f>
        <v>7594.98</v>
      </c>
      <c r="D93" s="41">
        <v>0.0</v>
      </c>
      <c r="E93" s="41">
        <v>0.0</v>
      </c>
      <c r="F93" s="44">
        <f t="shared" si="1"/>
        <v>20833.768</v>
      </c>
      <c r="G93" s="1"/>
      <c r="I93" s="1"/>
      <c r="J93" s="47">
        <f t="shared" si="2"/>
        <v>0</v>
      </c>
      <c r="K93" s="1"/>
      <c r="L93" s="1"/>
      <c r="M93" s="1"/>
      <c r="N93" s="1"/>
      <c r="O93" s="1"/>
      <c r="P93" s="1"/>
      <c r="Q93" s="1"/>
      <c r="R93" s="1"/>
      <c r="S93" s="1"/>
      <c r="T93" s="1"/>
      <c r="U93" s="1"/>
      <c r="V93" s="1"/>
      <c r="W93" s="1"/>
      <c r="X93" s="1"/>
      <c r="Y93" s="1"/>
      <c r="Z93" s="1"/>
    </row>
    <row r="94" ht="12.75" customHeight="1">
      <c r="A94" s="43">
        <f>PRRAS!I112</f>
        <v>93</v>
      </c>
      <c r="B94" s="41">
        <f>ROUND(PRRAS!J112,2)</f>
        <v>0</v>
      </c>
      <c r="C94" s="41">
        <f>ROUND(PRRAS!K112,2)</f>
        <v>0</v>
      </c>
      <c r="D94" s="41">
        <v>0.0</v>
      </c>
      <c r="E94" s="41">
        <v>0.0</v>
      </c>
      <c r="F94" s="44">
        <f t="shared" si="1"/>
        <v>0</v>
      </c>
      <c r="G94" s="1"/>
      <c r="I94" s="1"/>
      <c r="J94" s="47">
        <f t="shared" si="2"/>
        <v>0</v>
      </c>
      <c r="K94" s="1"/>
      <c r="L94" s="1"/>
      <c r="M94" s="1"/>
      <c r="N94" s="1"/>
      <c r="O94" s="1"/>
      <c r="P94" s="1"/>
      <c r="Q94" s="1"/>
      <c r="R94" s="1"/>
      <c r="S94" s="1"/>
      <c r="T94" s="1"/>
      <c r="U94" s="1"/>
      <c r="V94" s="1"/>
      <c r="W94" s="1"/>
      <c r="X94" s="1"/>
      <c r="Y94" s="1"/>
      <c r="Z94" s="1"/>
    </row>
    <row r="95" ht="12.75" customHeight="1">
      <c r="A95" s="43">
        <f>PRRAS!I113</f>
        <v>94</v>
      </c>
      <c r="B95" s="41">
        <f>ROUND(PRRAS!J113,2)</f>
        <v>6158.07</v>
      </c>
      <c r="C95" s="41">
        <f>ROUND(PRRAS!K113,2)</f>
        <v>10822.9</v>
      </c>
      <c r="D95" s="41">
        <v>0.0</v>
      </c>
      <c r="E95" s="41">
        <v>0.0</v>
      </c>
      <c r="F95" s="44">
        <f t="shared" si="1"/>
        <v>26135.6378</v>
      </c>
      <c r="G95" s="1"/>
      <c r="I95" s="1"/>
      <c r="J95" s="47">
        <f t="shared" si="2"/>
        <v>0</v>
      </c>
      <c r="K95" s="1"/>
      <c r="L95" s="1"/>
      <c r="M95" s="1"/>
      <c r="N95" s="1"/>
      <c r="O95" s="1"/>
      <c r="P95" s="1"/>
      <c r="Q95" s="1"/>
      <c r="R95" s="1"/>
      <c r="S95" s="1"/>
      <c r="T95" s="1"/>
      <c r="U95" s="1"/>
      <c r="V95" s="1"/>
      <c r="W95" s="1"/>
      <c r="X95" s="1"/>
      <c r="Y95" s="1"/>
      <c r="Z95" s="1"/>
    </row>
    <row r="96" ht="12.75" customHeight="1">
      <c r="A96" s="43">
        <f>PRRAS!I114</f>
        <v>95</v>
      </c>
      <c r="B96" s="41">
        <f>ROUND(PRRAS!J114,2)</f>
        <v>159.27</v>
      </c>
      <c r="C96" s="41">
        <f>ROUND(PRRAS!K114,2)</f>
        <v>23301.99</v>
      </c>
      <c r="D96" s="41">
        <v>0.0</v>
      </c>
      <c r="E96" s="41">
        <v>0.0</v>
      </c>
      <c r="F96" s="44">
        <f t="shared" si="1"/>
        <v>44425.0875</v>
      </c>
      <c r="G96" s="1"/>
      <c r="I96" s="1"/>
      <c r="J96" s="47">
        <f t="shared" si="2"/>
        <v>0</v>
      </c>
      <c r="K96" s="1"/>
      <c r="L96" s="1"/>
      <c r="M96" s="1"/>
      <c r="N96" s="1"/>
      <c r="O96" s="1"/>
      <c r="P96" s="1"/>
      <c r="Q96" s="1"/>
      <c r="R96" s="1"/>
      <c r="S96" s="1"/>
      <c r="T96" s="1"/>
      <c r="U96" s="1"/>
      <c r="V96" s="1"/>
      <c r="W96" s="1"/>
      <c r="X96" s="1"/>
      <c r="Y96" s="1"/>
      <c r="Z96" s="1"/>
    </row>
    <row r="97" ht="12.75" customHeight="1">
      <c r="A97" s="43">
        <f>PRRAS!I115</f>
        <v>96</v>
      </c>
      <c r="B97" s="41">
        <f>ROUND(PRRAS!J115,2)</f>
        <v>333.13</v>
      </c>
      <c r="C97" s="41">
        <f>ROUND(PRRAS!K115,2)</f>
        <v>923.57</v>
      </c>
      <c r="D97" s="41">
        <v>0.0</v>
      </c>
      <c r="E97" s="41">
        <v>0.0</v>
      </c>
      <c r="F97" s="44">
        <f t="shared" si="1"/>
        <v>2093.0592</v>
      </c>
      <c r="G97" s="1"/>
      <c r="I97" s="1"/>
      <c r="J97" s="47">
        <f t="shared" si="2"/>
        <v>0</v>
      </c>
      <c r="K97" s="1"/>
      <c r="L97" s="1"/>
      <c r="M97" s="1"/>
      <c r="N97" s="1"/>
      <c r="O97" s="1"/>
      <c r="P97" s="1"/>
      <c r="Q97" s="1"/>
      <c r="R97" s="1"/>
      <c r="S97" s="1"/>
      <c r="T97" s="1"/>
      <c r="U97" s="1"/>
      <c r="V97" s="1"/>
      <c r="W97" s="1"/>
      <c r="X97" s="1"/>
      <c r="Y97" s="1"/>
      <c r="Z97" s="1"/>
    </row>
    <row r="98" ht="12.75" customHeight="1">
      <c r="A98" s="43">
        <f>PRRAS!I116</f>
        <v>97</v>
      </c>
      <c r="B98" s="41">
        <f>ROUND(PRRAS!J116,2)</f>
        <v>888.97</v>
      </c>
      <c r="C98" s="41">
        <f>ROUND(PRRAS!K116,2)</f>
        <v>684.2</v>
      </c>
      <c r="D98" s="41">
        <v>0.0</v>
      </c>
      <c r="E98" s="41">
        <v>0.0</v>
      </c>
      <c r="F98" s="44">
        <f t="shared" si="1"/>
        <v>2189.6489</v>
      </c>
      <c r="G98" s="1"/>
      <c r="I98" s="1"/>
      <c r="J98" s="47">
        <f t="shared" si="2"/>
        <v>0</v>
      </c>
      <c r="K98" s="1"/>
      <c r="L98" s="1"/>
      <c r="M98" s="1"/>
      <c r="N98" s="1"/>
      <c r="O98" s="1"/>
      <c r="P98" s="1"/>
      <c r="Q98" s="1"/>
      <c r="R98" s="1"/>
      <c r="S98" s="1"/>
      <c r="T98" s="1"/>
      <c r="U98" s="1"/>
      <c r="V98" s="1"/>
      <c r="W98" s="1"/>
      <c r="X98" s="1"/>
      <c r="Y98" s="1"/>
      <c r="Z98" s="1"/>
    </row>
    <row r="99" ht="12.75" customHeight="1">
      <c r="A99" s="43">
        <f>PRRAS!I117</f>
        <v>98</v>
      </c>
      <c r="B99" s="41">
        <f>ROUND(PRRAS!J117,2)</f>
        <v>700.64</v>
      </c>
      <c r="C99" s="41">
        <f>ROUND(PRRAS!K117,2)</f>
        <v>573.93</v>
      </c>
      <c r="D99" s="41">
        <v>0.0</v>
      </c>
      <c r="E99" s="41">
        <v>0.0</v>
      </c>
      <c r="F99" s="44">
        <f t="shared" si="1"/>
        <v>1811.53</v>
      </c>
      <c r="G99" s="1"/>
      <c r="I99" s="1"/>
      <c r="J99" s="47">
        <f t="shared" si="2"/>
        <v>0</v>
      </c>
      <c r="K99" s="1"/>
      <c r="L99" s="1"/>
      <c r="M99" s="1"/>
      <c r="N99" s="1"/>
      <c r="O99" s="1"/>
      <c r="P99" s="1"/>
      <c r="Q99" s="1"/>
      <c r="R99" s="1"/>
      <c r="S99" s="1"/>
      <c r="T99" s="1"/>
      <c r="U99" s="1"/>
      <c r="V99" s="1"/>
      <c r="W99" s="1"/>
      <c r="X99" s="1"/>
      <c r="Y99" s="1"/>
      <c r="Z99" s="1"/>
    </row>
    <row r="100" ht="12.75" customHeight="1">
      <c r="A100" s="43">
        <f>PRRAS!I118</f>
        <v>99</v>
      </c>
      <c r="B100" s="41">
        <f>ROUND(PRRAS!J118,2)</f>
        <v>0</v>
      </c>
      <c r="C100" s="41">
        <f>ROUND(PRRAS!K118,2)</f>
        <v>0</v>
      </c>
      <c r="D100" s="41">
        <v>0.0</v>
      </c>
      <c r="E100" s="41">
        <v>0.0</v>
      </c>
      <c r="F100" s="44">
        <f t="shared" si="1"/>
        <v>0</v>
      </c>
      <c r="G100" s="1"/>
      <c r="I100" s="1"/>
      <c r="J100" s="47">
        <f t="shared" si="2"/>
        <v>0</v>
      </c>
      <c r="K100" s="1"/>
      <c r="L100" s="1"/>
      <c r="M100" s="1"/>
      <c r="N100" s="1"/>
      <c r="O100" s="1"/>
      <c r="P100" s="1"/>
      <c r="Q100" s="1"/>
      <c r="R100" s="1"/>
      <c r="S100" s="1"/>
      <c r="T100" s="1"/>
      <c r="U100" s="1"/>
      <c r="V100" s="1"/>
      <c r="W100" s="1"/>
      <c r="X100" s="1"/>
      <c r="Y100" s="1"/>
      <c r="Z100" s="1"/>
    </row>
    <row r="101" ht="12.75" customHeight="1">
      <c r="A101" s="43">
        <f>PRRAS!I119</f>
        <v>100</v>
      </c>
      <c r="B101" s="41">
        <f>ROUND(PRRAS!J119,2)</f>
        <v>15.79</v>
      </c>
      <c r="C101" s="41">
        <f>ROUND(PRRAS!K119,2)</f>
        <v>110.27</v>
      </c>
      <c r="D101" s="41">
        <v>0.0</v>
      </c>
      <c r="E101" s="41">
        <v>0.0</v>
      </c>
      <c r="F101" s="44">
        <f t="shared" si="1"/>
        <v>236.33</v>
      </c>
      <c r="G101" s="1"/>
      <c r="I101" s="1"/>
      <c r="J101" s="47">
        <f t="shared" si="2"/>
        <v>0</v>
      </c>
      <c r="K101" s="1"/>
      <c r="L101" s="1"/>
      <c r="M101" s="1"/>
      <c r="N101" s="1"/>
      <c r="O101" s="1"/>
      <c r="P101" s="1"/>
      <c r="Q101" s="1"/>
      <c r="R101" s="1"/>
      <c r="S101" s="1"/>
      <c r="T101" s="1"/>
      <c r="U101" s="1"/>
      <c r="V101" s="1"/>
      <c r="W101" s="1"/>
      <c r="X101" s="1"/>
      <c r="Y101" s="1"/>
      <c r="Z101" s="1"/>
    </row>
    <row r="102" ht="12.75" customHeight="1">
      <c r="A102" s="43">
        <f>PRRAS!I120</f>
        <v>101</v>
      </c>
      <c r="B102" s="41">
        <f>ROUND(PRRAS!J120,2)</f>
        <v>172.54</v>
      </c>
      <c r="C102" s="41">
        <f>ROUND(PRRAS!K120,2)</f>
        <v>0</v>
      </c>
      <c r="D102" s="41">
        <v>0.0</v>
      </c>
      <c r="E102" s="41">
        <v>0.0</v>
      </c>
      <c r="F102" s="44">
        <f t="shared" si="1"/>
        <v>174.2654</v>
      </c>
      <c r="G102" s="1"/>
      <c r="I102" s="1"/>
      <c r="J102" s="47">
        <f t="shared" si="2"/>
        <v>0</v>
      </c>
      <c r="K102" s="1"/>
      <c r="L102" s="1"/>
      <c r="M102" s="1"/>
      <c r="N102" s="1"/>
      <c r="O102" s="1"/>
      <c r="P102" s="1"/>
      <c r="Q102" s="1"/>
      <c r="R102" s="1"/>
      <c r="S102" s="1"/>
      <c r="T102" s="1"/>
      <c r="U102" s="1"/>
      <c r="V102" s="1"/>
      <c r="W102" s="1"/>
      <c r="X102" s="1"/>
      <c r="Y102" s="1"/>
      <c r="Z102" s="1"/>
    </row>
    <row r="103" ht="12.75" customHeight="1">
      <c r="A103" s="43">
        <f>PRRAS!I121</f>
        <v>102</v>
      </c>
      <c r="B103" s="41">
        <f>ROUND(PRRAS!J121,2)</f>
        <v>2400.42</v>
      </c>
      <c r="C103" s="41">
        <f>ROUND(PRRAS!K121,2)</f>
        <v>8071.36</v>
      </c>
      <c r="D103" s="41">
        <v>0.0</v>
      </c>
      <c r="E103" s="41">
        <v>0.0</v>
      </c>
      <c r="F103" s="44">
        <f t="shared" si="1"/>
        <v>18914.0028</v>
      </c>
      <c r="G103" s="1"/>
      <c r="I103" s="1"/>
      <c r="J103" s="47">
        <f t="shared" si="2"/>
        <v>0</v>
      </c>
      <c r="K103" s="1"/>
      <c r="L103" s="1"/>
      <c r="M103" s="1"/>
      <c r="N103" s="1"/>
      <c r="O103" s="1"/>
      <c r="P103" s="1"/>
      <c r="Q103" s="1"/>
      <c r="R103" s="1"/>
      <c r="S103" s="1"/>
      <c r="T103" s="1"/>
      <c r="U103" s="1"/>
      <c r="V103" s="1"/>
      <c r="W103" s="1"/>
      <c r="X103" s="1"/>
      <c r="Y103" s="1"/>
      <c r="Z103" s="1"/>
    </row>
    <row r="104" ht="12.75" customHeight="1">
      <c r="A104" s="43">
        <f>PRRAS!I122</f>
        <v>103</v>
      </c>
      <c r="B104" s="41">
        <f>ROUND(PRRAS!J122,2)</f>
        <v>0</v>
      </c>
      <c r="C104" s="41">
        <f>ROUND(PRRAS!K122,2)</f>
        <v>5863.55</v>
      </c>
      <c r="D104" s="41">
        <v>0.0</v>
      </c>
      <c r="E104" s="41">
        <v>0.0</v>
      </c>
      <c r="F104" s="44">
        <f t="shared" si="1"/>
        <v>12078.913</v>
      </c>
      <c r="G104" s="1"/>
      <c r="I104" s="1"/>
      <c r="J104" s="47">
        <f t="shared" si="2"/>
        <v>0</v>
      </c>
      <c r="K104" s="1"/>
      <c r="L104" s="1"/>
      <c r="M104" s="1"/>
      <c r="N104" s="1"/>
      <c r="O104" s="1"/>
      <c r="P104" s="1"/>
      <c r="Q104" s="1"/>
      <c r="R104" s="1"/>
      <c r="S104" s="1"/>
      <c r="T104" s="1"/>
      <c r="U104" s="1"/>
      <c r="V104" s="1"/>
      <c r="W104" s="1"/>
      <c r="X104" s="1"/>
      <c r="Y104" s="1"/>
      <c r="Z104" s="1"/>
    </row>
    <row r="105" ht="12.75" customHeight="1">
      <c r="A105" s="43">
        <f>PRRAS!I123</f>
        <v>104</v>
      </c>
      <c r="B105" s="41">
        <f>ROUND(PRRAS!J123,2)</f>
        <v>1932.44</v>
      </c>
      <c r="C105" s="41">
        <f>ROUND(PRRAS!K123,2)</f>
        <v>1497.75</v>
      </c>
      <c r="D105" s="41">
        <v>0.0</v>
      </c>
      <c r="E105" s="41">
        <v>0.0</v>
      </c>
      <c r="F105" s="44">
        <f t="shared" si="1"/>
        <v>5125.0576</v>
      </c>
      <c r="G105" s="1"/>
      <c r="I105" s="1"/>
      <c r="J105" s="47">
        <f t="shared" si="2"/>
        <v>0</v>
      </c>
      <c r="K105" s="1"/>
      <c r="L105" s="1"/>
      <c r="M105" s="1"/>
      <c r="N105" s="1"/>
      <c r="O105" s="1"/>
      <c r="P105" s="1"/>
      <c r="Q105" s="1"/>
      <c r="R105" s="1"/>
      <c r="S105" s="1"/>
      <c r="T105" s="1"/>
      <c r="U105" s="1"/>
      <c r="V105" s="1"/>
      <c r="W105" s="1"/>
      <c r="X105" s="1"/>
      <c r="Y105" s="1"/>
      <c r="Z105" s="1"/>
    </row>
    <row r="106" ht="12.75" customHeight="1">
      <c r="A106" s="43">
        <f>PRRAS!I124</f>
        <v>105</v>
      </c>
      <c r="B106" s="41">
        <f>ROUND(PRRAS!J124,2)</f>
        <v>199.08</v>
      </c>
      <c r="C106" s="41">
        <f>ROUND(PRRAS!K124,2)</f>
        <v>0</v>
      </c>
      <c r="D106" s="41">
        <v>0.0</v>
      </c>
      <c r="E106" s="41">
        <v>0.0</v>
      </c>
      <c r="F106" s="44">
        <f t="shared" si="1"/>
        <v>209.034</v>
      </c>
      <c r="G106" s="1"/>
      <c r="I106" s="1"/>
      <c r="J106" s="47">
        <f t="shared" si="2"/>
        <v>0</v>
      </c>
      <c r="K106" s="1"/>
      <c r="L106" s="1"/>
      <c r="M106" s="1"/>
      <c r="N106" s="1"/>
      <c r="O106" s="1"/>
      <c r="P106" s="1"/>
      <c r="Q106" s="1"/>
      <c r="R106" s="1"/>
      <c r="S106" s="1"/>
      <c r="T106" s="1"/>
      <c r="U106" s="1"/>
      <c r="V106" s="1"/>
      <c r="W106" s="1"/>
      <c r="X106" s="1"/>
      <c r="Y106" s="1"/>
      <c r="Z106" s="1"/>
    </row>
    <row r="107" ht="12.75" customHeight="1">
      <c r="A107" s="43">
        <f>PRRAS!I125</f>
        <v>106</v>
      </c>
      <c r="B107" s="41">
        <f>ROUND(PRRAS!J125,2)</f>
        <v>0</v>
      </c>
      <c r="C107" s="41">
        <f>ROUND(PRRAS!K125,2)</f>
        <v>710.06</v>
      </c>
      <c r="D107" s="41">
        <v>0.0</v>
      </c>
      <c r="E107" s="41">
        <v>0.0</v>
      </c>
      <c r="F107" s="44">
        <f t="shared" si="1"/>
        <v>1505.3272</v>
      </c>
      <c r="G107" s="1"/>
      <c r="I107" s="1"/>
      <c r="J107" s="47">
        <f t="shared" si="2"/>
        <v>0</v>
      </c>
      <c r="K107" s="1"/>
      <c r="L107" s="1"/>
      <c r="M107" s="1"/>
      <c r="N107" s="1"/>
      <c r="O107" s="1"/>
      <c r="P107" s="1"/>
      <c r="Q107" s="1"/>
      <c r="R107" s="1"/>
      <c r="S107" s="1"/>
      <c r="T107" s="1"/>
      <c r="U107" s="1"/>
      <c r="V107" s="1"/>
      <c r="W107" s="1"/>
      <c r="X107" s="1"/>
      <c r="Y107" s="1"/>
      <c r="Z107" s="1"/>
    </row>
    <row r="108" ht="12.75" customHeight="1">
      <c r="A108" s="43">
        <f>PRRAS!I126</f>
        <v>107</v>
      </c>
      <c r="B108" s="41">
        <f>ROUND(PRRAS!J126,2)</f>
        <v>268.9</v>
      </c>
      <c r="C108" s="41">
        <f>ROUND(PRRAS!K126,2)</f>
        <v>0</v>
      </c>
      <c r="D108" s="41">
        <v>0.0</v>
      </c>
      <c r="E108" s="41">
        <v>0.0</v>
      </c>
      <c r="F108" s="44">
        <f t="shared" si="1"/>
        <v>287.723</v>
      </c>
      <c r="G108" s="1"/>
      <c r="I108" s="1"/>
      <c r="J108" s="47">
        <f t="shared" si="2"/>
        <v>0</v>
      </c>
      <c r="K108" s="1"/>
      <c r="L108" s="1"/>
      <c r="M108" s="1"/>
      <c r="N108" s="1"/>
      <c r="O108" s="1"/>
      <c r="P108" s="1"/>
      <c r="Q108" s="1"/>
      <c r="R108" s="1"/>
      <c r="S108" s="1"/>
      <c r="T108" s="1"/>
      <c r="U108" s="1"/>
      <c r="V108" s="1"/>
      <c r="W108" s="1"/>
      <c r="X108" s="1"/>
      <c r="Y108" s="1"/>
      <c r="Z108" s="1"/>
    </row>
    <row r="109" ht="12.75" customHeight="1">
      <c r="A109" s="43">
        <f>PRRAS!I127</f>
        <v>108</v>
      </c>
      <c r="B109" s="41">
        <f>ROUND(PRRAS!J127,2)</f>
        <v>139.23</v>
      </c>
      <c r="C109" s="41">
        <f>ROUND(PRRAS!K127,2)</f>
        <v>429.48</v>
      </c>
      <c r="D109" s="41">
        <v>0.0</v>
      </c>
      <c r="E109" s="41">
        <v>0.0</v>
      </c>
      <c r="F109" s="44">
        <f t="shared" si="1"/>
        <v>1078.0452</v>
      </c>
      <c r="G109" s="1"/>
      <c r="I109" s="1"/>
      <c r="J109" s="47">
        <f t="shared" si="2"/>
        <v>0</v>
      </c>
      <c r="K109" s="1"/>
      <c r="L109" s="1"/>
      <c r="M109" s="1"/>
      <c r="N109" s="1"/>
      <c r="O109" s="1"/>
      <c r="P109" s="1"/>
      <c r="Q109" s="1"/>
      <c r="R109" s="1"/>
      <c r="S109" s="1"/>
      <c r="T109" s="1"/>
      <c r="U109" s="1"/>
      <c r="V109" s="1"/>
      <c r="W109" s="1"/>
      <c r="X109" s="1"/>
      <c r="Y109" s="1"/>
      <c r="Z109" s="1"/>
    </row>
    <row r="110" ht="12.75" customHeight="1">
      <c r="A110" s="43">
        <f>PRRAS!I128</f>
        <v>109</v>
      </c>
      <c r="B110" s="41">
        <f>ROUND(PRRAS!J128,2)</f>
        <v>1615.9</v>
      </c>
      <c r="C110" s="41">
        <f>ROUND(PRRAS!K128,2)</f>
        <v>1571.45</v>
      </c>
      <c r="D110" s="41">
        <v>0.0</v>
      </c>
      <c r="E110" s="41">
        <v>0.0</v>
      </c>
      <c r="F110" s="44">
        <f t="shared" si="1"/>
        <v>5187.092</v>
      </c>
      <c r="G110" s="1"/>
      <c r="I110" s="1"/>
      <c r="J110" s="47">
        <f t="shared" si="2"/>
        <v>0</v>
      </c>
      <c r="K110" s="1"/>
      <c r="L110" s="1"/>
      <c r="M110" s="1"/>
      <c r="N110" s="1"/>
      <c r="O110" s="1"/>
      <c r="P110" s="1"/>
      <c r="Q110" s="1"/>
      <c r="R110" s="1"/>
      <c r="S110" s="1"/>
      <c r="T110" s="1"/>
      <c r="U110" s="1"/>
      <c r="V110" s="1"/>
      <c r="W110" s="1"/>
      <c r="X110" s="1"/>
      <c r="Y110" s="1"/>
      <c r="Z110" s="1"/>
    </row>
    <row r="111" ht="12.75" customHeight="1">
      <c r="A111" s="43">
        <f>PRRAS!I129</f>
        <v>110</v>
      </c>
      <c r="B111" s="41">
        <f>ROUND(PRRAS!J129,2)</f>
        <v>0</v>
      </c>
      <c r="C111" s="41">
        <f>ROUND(PRRAS!K129,2)</f>
        <v>0</v>
      </c>
      <c r="D111" s="41">
        <v>0.0</v>
      </c>
      <c r="E111" s="41">
        <v>0.0</v>
      </c>
      <c r="F111" s="44">
        <f t="shared" si="1"/>
        <v>0</v>
      </c>
      <c r="G111" s="1"/>
      <c r="I111" s="1"/>
      <c r="J111" s="47">
        <f t="shared" si="2"/>
        <v>0</v>
      </c>
      <c r="K111" s="1"/>
      <c r="L111" s="1"/>
      <c r="M111" s="1"/>
      <c r="N111" s="1"/>
      <c r="O111" s="1"/>
      <c r="P111" s="1"/>
      <c r="Q111" s="1"/>
      <c r="R111" s="1"/>
      <c r="S111" s="1"/>
      <c r="T111" s="1"/>
      <c r="U111" s="1"/>
      <c r="V111" s="1"/>
      <c r="W111" s="1"/>
      <c r="X111" s="1"/>
      <c r="Y111" s="1"/>
      <c r="Z111" s="1"/>
    </row>
    <row r="112" ht="12.75" customHeight="1">
      <c r="A112" s="43">
        <f>PRRAS!I130</f>
        <v>111</v>
      </c>
      <c r="B112" s="41">
        <f>ROUND(PRRAS!J130,2)</f>
        <v>0</v>
      </c>
      <c r="C112" s="41">
        <f>ROUND(PRRAS!K130,2)</f>
        <v>0</v>
      </c>
      <c r="D112" s="41">
        <v>0.0</v>
      </c>
      <c r="E112" s="41">
        <v>0.0</v>
      </c>
      <c r="F112" s="44">
        <f t="shared" si="1"/>
        <v>0</v>
      </c>
      <c r="G112" s="1"/>
      <c r="I112" s="1"/>
      <c r="J112" s="47">
        <f t="shared" si="2"/>
        <v>0</v>
      </c>
      <c r="K112" s="1"/>
      <c r="L112" s="1"/>
      <c r="M112" s="1"/>
      <c r="N112" s="1"/>
      <c r="O112" s="1"/>
      <c r="P112" s="1"/>
      <c r="Q112" s="1"/>
      <c r="R112" s="1"/>
      <c r="S112" s="1"/>
      <c r="T112" s="1"/>
      <c r="U112" s="1"/>
      <c r="V112" s="1"/>
      <c r="W112" s="1"/>
      <c r="X112" s="1"/>
      <c r="Y112" s="1"/>
      <c r="Z112" s="1"/>
    </row>
    <row r="113" ht="12.75" customHeight="1">
      <c r="A113" s="43">
        <f>PRRAS!I131</f>
        <v>112</v>
      </c>
      <c r="B113" s="41">
        <f>ROUND(PRRAS!J131,2)</f>
        <v>0</v>
      </c>
      <c r="C113" s="41">
        <f>ROUND(PRRAS!K131,2)</f>
        <v>0</v>
      </c>
      <c r="D113" s="41">
        <v>0.0</v>
      </c>
      <c r="E113" s="41">
        <v>0.0</v>
      </c>
      <c r="F113" s="44">
        <f t="shared" si="1"/>
        <v>0</v>
      </c>
      <c r="G113" s="1"/>
      <c r="I113" s="1"/>
      <c r="J113" s="47">
        <f t="shared" si="2"/>
        <v>0</v>
      </c>
      <c r="K113" s="1"/>
      <c r="L113" s="1"/>
      <c r="M113" s="1"/>
      <c r="N113" s="1"/>
      <c r="O113" s="1"/>
      <c r="P113" s="1"/>
      <c r="Q113" s="1"/>
      <c r="R113" s="1"/>
      <c r="S113" s="1"/>
      <c r="T113" s="1"/>
      <c r="U113" s="1"/>
      <c r="V113" s="1"/>
      <c r="W113" s="1"/>
      <c r="X113" s="1"/>
      <c r="Y113" s="1"/>
      <c r="Z113" s="1"/>
    </row>
    <row r="114" ht="12.75" customHeight="1">
      <c r="A114" s="43">
        <f>PRRAS!I132</f>
        <v>113</v>
      </c>
      <c r="B114" s="41">
        <f>ROUND(PRRAS!J132,2)</f>
        <v>0</v>
      </c>
      <c r="C114" s="41">
        <f>ROUND(PRRAS!K132,2)</f>
        <v>0</v>
      </c>
      <c r="D114" s="41">
        <v>0.0</v>
      </c>
      <c r="E114" s="41">
        <v>0.0</v>
      </c>
      <c r="F114" s="44">
        <f t="shared" si="1"/>
        <v>0</v>
      </c>
      <c r="G114" s="1"/>
      <c r="I114" s="1"/>
      <c r="J114" s="47">
        <f t="shared" si="2"/>
        <v>0</v>
      </c>
      <c r="K114" s="1"/>
      <c r="L114" s="1"/>
      <c r="M114" s="1"/>
      <c r="N114" s="1"/>
      <c r="O114" s="1"/>
      <c r="P114" s="1"/>
      <c r="Q114" s="1"/>
      <c r="R114" s="1"/>
      <c r="S114" s="1"/>
      <c r="T114" s="1"/>
      <c r="U114" s="1"/>
      <c r="V114" s="1"/>
      <c r="W114" s="1"/>
      <c r="X114" s="1"/>
      <c r="Y114" s="1"/>
      <c r="Z114" s="1"/>
    </row>
    <row r="115" ht="12.75" customHeight="1">
      <c r="A115" s="43">
        <f>PRRAS!I133</f>
        <v>114</v>
      </c>
      <c r="B115" s="41">
        <f>ROUND(PRRAS!J133,2)</f>
        <v>0</v>
      </c>
      <c r="C115" s="41">
        <f>ROUND(PRRAS!K133,2)</f>
        <v>0</v>
      </c>
      <c r="D115" s="41">
        <v>0.0</v>
      </c>
      <c r="E115" s="41">
        <v>0.0</v>
      </c>
      <c r="F115" s="44">
        <f t="shared" si="1"/>
        <v>0</v>
      </c>
      <c r="G115" s="1"/>
      <c r="I115" s="1"/>
      <c r="J115" s="47">
        <f t="shared" si="2"/>
        <v>0</v>
      </c>
      <c r="K115" s="1"/>
      <c r="L115" s="1"/>
      <c r="M115" s="1"/>
      <c r="N115" s="1"/>
      <c r="O115" s="1"/>
      <c r="P115" s="1"/>
      <c r="Q115" s="1"/>
      <c r="R115" s="1"/>
      <c r="S115" s="1"/>
      <c r="T115" s="1"/>
      <c r="U115" s="1"/>
      <c r="V115" s="1"/>
      <c r="W115" s="1"/>
      <c r="X115" s="1"/>
      <c r="Y115" s="1"/>
      <c r="Z115" s="1"/>
    </row>
    <row r="116" ht="12.75" customHeight="1">
      <c r="A116" s="43">
        <f>PRRAS!I134</f>
        <v>115</v>
      </c>
      <c r="B116" s="41">
        <f>ROUND(PRRAS!J134,2)</f>
        <v>1615.9</v>
      </c>
      <c r="C116" s="41">
        <f>ROUND(PRRAS!K134,2)</f>
        <v>1571.45</v>
      </c>
      <c r="D116" s="41">
        <v>0.0</v>
      </c>
      <c r="E116" s="41">
        <v>0.0</v>
      </c>
      <c r="F116" s="44">
        <f t="shared" si="1"/>
        <v>5472.62</v>
      </c>
      <c r="G116" s="1"/>
      <c r="I116" s="1"/>
      <c r="J116" s="47">
        <f t="shared" si="2"/>
        <v>0</v>
      </c>
      <c r="K116" s="1"/>
      <c r="L116" s="1"/>
      <c r="M116" s="1"/>
      <c r="N116" s="1"/>
      <c r="O116" s="1"/>
      <c r="P116" s="1"/>
      <c r="Q116" s="1"/>
      <c r="R116" s="1"/>
      <c r="S116" s="1"/>
      <c r="T116" s="1"/>
      <c r="U116" s="1"/>
      <c r="V116" s="1"/>
      <c r="W116" s="1"/>
      <c r="X116" s="1"/>
      <c r="Y116" s="1"/>
      <c r="Z116" s="1"/>
    </row>
    <row r="117" ht="12.75" customHeight="1">
      <c r="A117" s="43">
        <f>PRRAS!I135</f>
        <v>116</v>
      </c>
      <c r="B117" s="41">
        <f>ROUND(PRRAS!J135,2)</f>
        <v>1614.84</v>
      </c>
      <c r="C117" s="41">
        <f>ROUND(PRRAS!K135,2)</f>
        <v>1571.45</v>
      </c>
      <c r="D117" s="41">
        <v>0.0</v>
      </c>
      <c r="E117" s="41">
        <v>0.0</v>
      </c>
      <c r="F117" s="44">
        <f t="shared" si="1"/>
        <v>5518.9784</v>
      </c>
      <c r="G117" s="1"/>
      <c r="I117" s="1"/>
      <c r="J117" s="47">
        <f t="shared" si="2"/>
        <v>0</v>
      </c>
      <c r="K117" s="1"/>
      <c r="L117" s="1"/>
      <c r="M117" s="1"/>
      <c r="N117" s="1"/>
      <c r="O117" s="1"/>
      <c r="P117" s="1"/>
      <c r="Q117" s="1"/>
      <c r="R117" s="1"/>
      <c r="S117" s="1"/>
      <c r="T117" s="1"/>
      <c r="U117" s="1"/>
      <c r="V117" s="1"/>
      <c r="W117" s="1"/>
      <c r="X117" s="1"/>
      <c r="Y117" s="1"/>
      <c r="Z117" s="1"/>
    </row>
    <row r="118" ht="12.75" customHeight="1">
      <c r="A118" s="43">
        <f>PRRAS!I136</f>
        <v>117</v>
      </c>
      <c r="B118" s="41">
        <f>ROUND(PRRAS!J136,2)</f>
        <v>1.06</v>
      </c>
      <c r="C118" s="41">
        <f>ROUND(PRRAS!K136,2)</f>
        <v>0</v>
      </c>
      <c r="D118" s="41">
        <v>0.0</v>
      </c>
      <c r="E118" s="41">
        <v>0.0</v>
      </c>
      <c r="F118" s="44">
        <f t="shared" si="1"/>
        <v>1.2402</v>
      </c>
      <c r="G118" s="1"/>
      <c r="I118" s="1"/>
      <c r="J118" s="47">
        <f t="shared" si="2"/>
        <v>0</v>
      </c>
      <c r="K118" s="1"/>
      <c r="L118" s="1"/>
      <c r="M118" s="1"/>
      <c r="N118" s="1"/>
      <c r="O118" s="1"/>
      <c r="P118" s="1"/>
      <c r="Q118" s="1"/>
      <c r="R118" s="1"/>
      <c r="S118" s="1"/>
      <c r="T118" s="1"/>
      <c r="U118" s="1"/>
      <c r="V118" s="1"/>
      <c r="W118" s="1"/>
      <c r="X118" s="1"/>
      <c r="Y118" s="1"/>
      <c r="Z118" s="1"/>
    </row>
    <row r="119" ht="12.75" customHeight="1">
      <c r="A119" s="43">
        <f>PRRAS!I137</f>
        <v>118</v>
      </c>
      <c r="B119" s="41">
        <f>ROUND(PRRAS!J137,2)</f>
        <v>0</v>
      </c>
      <c r="C119" s="41">
        <f>ROUND(PRRAS!K137,2)</f>
        <v>0</v>
      </c>
      <c r="D119" s="41">
        <v>0.0</v>
      </c>
      <c r="E119" s="41">
        <v>0.0</v>
      </c>
      <c r="F119" s="44">
        <f t="shared" si="1"/>
        <v>0</v>
      </c>
      <c r="G119" s="1"/>
      <c r="I119" s="1"/>
      <c r="J119" s="47">
        <f t="shared" si="2"/>
        <v>0</v>
      </c>
      <c r="K119" s="1"/>
      <c r="L119" s="1"/>
      <c r="M119" s="1"/>
      <c r="N119" s="1"/>
      <c r="O119" s="1"/>
      <c r="P119" s="1"/>
      <c r="Q119" s="1"/>
      <c r="R119" s="1"/>
      <c r="S119" s="1"/>
      <c r="T119" s="1"/>
      <c r="U119" s="1"/>
      <c r="V119" s="1"/>
      <c r="W119" s="1"/>
      <c r="X119" s="1"/>
      <c r="Y119" s="1"/>
      <c r="Z119" s="1"/>
    </row>
    <row r="120" ht="12.75" customHeight="1">
      <c r="A120" s="43">
        <f>PRRAS!I138</f>
        <v>119</v>
      </c>
      <c r="B120" s="41">
        <f>ROUND(PRRAS!J138,2)</f>
        <v>0</v>
      </c>
      <c r="C120" s="41">
        <f>ROUND(PRRAS!K138,2)</f>
        <v>0</v>
      </c>
      <c r="D120" s="41">
        <v>0.0</v>
      </c>
      <c r="E120" s="41">
        <v>0.0</v>
      </c>
      <c r="F120" s="44">
        <f t="shared" si="1"/>
        <v>0</v>
      </c>
      <c r="G120" s="1"/>
      <c r="I120" s="1"/>
      <c r="J120" s="47">
        <f t="shared" si="2"/>
        <v>0</v>
      </c>
      <c r="K120" s="1"/>
      <c r="L120" s="1"/>
      <c r="M120" s="1"/>
      <c r="N120" s="1"/>
      <c r="O120" s="1"/>
      <c r="P120" s="1"/>
      <c r="Q120" s="1"/>
      <c r="R120" s="1"/>
      <c r="S120" s="1"/>
      <c r="T120" s="1"/>
      <c r="U120" s="1"/>
      <c r="V120" s="1"/>
      <c r="W120" s="1"/>
      <c r="X120" s="1"/>
      <c r="Y120" s="1"/>
      <c r="Z120" s="1"/>
    </row>
    <row r="121" ht="12.75" customHeight="1">
      <c r="A121" s="43">
        <f>PRRAS!I139</f>
        <v>120</v>
      </c>
      <c r="B121" s="41">
        <f>ROUND(PRRAS!J139,2)</f>
        <v>0</v>
      </c>
      <c r="C121" s="41">
        <f>ROUND(PRRAS!K139,2)</f>
        <v>0</v>
      </c>
      <c r="D121" s="41">
        <v>0.0</v>
      </c>
      <c r="E121" s="41">
        <v>0.0</v>
      </c>
      <c r="F121" s="44">
        <f t="shared" si="1"/>
        <v>0</v>
      </c>
      <c r="G121" s="1"/>
      <c r="I121" s="1"/>
      <c r="J121" s="47">
        <f t="shared" si="2"/>
        <v>0</v>
      </c>
      <c r="K121" s="1"/>
      <c r="L121" s="1"/>
      <c r="M121" s="1"/>
      <c r="N121" s="1"/>
      <c r="O121" s="1"/>
      <c r="P121" s="1"/>
      <c r="Q121" s="1"/>
      <c r="R121" s="1"/>
      <c r="S121" s="1"/>
      <c r="T121" s="1"/>
      <c r="U121" s="1"/>
      <c r="V121" s="1"/>
      <c r="W121" s="1"/>
      <c r="X121" s="1"/>
      <c r="Y121" s="1"/>
      <c r="Z121" s="1"/>
    </row>
    <row r="122" ht="12.75" customHeight="1">
      <c r="A122" s="43">
        <f>PRRAS!I140</f>
        <v>121</v>
      </c>
      <c r="B122" s="41">
        <f>ROUND(PRRAS!J140,2)</f>
        <v>0</v>
      </c>
      <c r="C122" s="41">
        <f>ROUND(PRRAS!K140,2)</f>
        <v>0</v>
      </c>
      <c r="D122" s="41">
        <v>0.0</v>
      </c>
      <c r="E122" s="41">
        <v>0.0</v>
      </c>
      <c r="F122" s="44">
        <f t="shared" si="1"/>
        <v>0</v>
      </c>
      <c r="G122" s="1"/>
      <c r="I122" s="1"/>
      <c r="J122" s="47">
        <f t="shared" si="2"/>
        <v>0</v>
      </c>
      <c r="K122" s="1"/>
      <c r="L122" s="1"/>
      <c r="M122" s="1"/>
      <c r="N122" s="1"/>
      <c r="O122" s="1"/>
      <c r="P122" s="1"/>
      <c r="Q122" s="1"/>
      <c r="R122" s="1"/>
      <c r="S122" s="1"/>
      <c r="T122" s="1"/>
      <c r="U122" s="1"/>
      <c r="V122" s="1"/>
      <c r="W122" s="1"/>
      <c r="X122" s="1"/>
      <c r="Y122" s="1"/>
      <c r="Z122" s="1"/>
    </row>
    <row r="123" ht="12.75" customHeight="1">
      <c r="A123" s="43">
        <f>PRRAS!I141</f>
        <v>122</v>
      </c>
      <c r="B123" s="41">
        <f>ROUND(PRRAS!J141,2)</f>
        <v>0</v>
      </c>
      <c r="C123" s="41">
        <f>ROUND(PRRAS!K141,2)</f>
        <v>0</v>
      </c>
      <c r="D123" s="41">
        <v>0.0</v>
      </c>
      <c r="E123" s="41">
        <v>0.0</v>
      </c>
      <c r="F123" s="44">
        <f t="shared" si="1"/>
        <v>0</v>
      </c>
      <c r="G123" s="1"/>
      <c r="I123" s="1"/>
      <c r="J123" s="47">
        <f t="shared" si="2"/>
        <v>0</v>
      </c>
      <c r="K123" s="1"/>
      <c r="L123" s="1"/>
      <c r="M123" s="1"/>
      <c r="N123" s="1"/>
      <c r="O123" s="1"/>
      <c r="P123" s="1"/>
      <c r="Q123" s="1"/>
      <c r="R123" s="1"/>
      <c r="S123" s="1"/>
      <c r="T123" s="1"/>
      <c r="U123" s="1"/>
      <c r="V123" s="1"/>
      <c r="W123" s="1"/>
      <c r="X123" s="1"/>
      <c r="Y123" s="1"/>
      <c r="Z123" s="1"/>
    </row>
    <row r="124" ht="12.75" customHeight="1">
      <c r="A124" s="43">
        <f>PRRAS!I142</f>
        <v>123</v>
      </c>
      <c r="B124" s="41">
        <f>ROUND(PRRAS!J142,2)</f>
        <v>0</v>
      </c>
      <c r="C124" s="41">
        <f>ROUND(PRRAS!K142,2)</f>
        <v>0</v>
      </c>
      <c r="D124" s="41">
        <v>0.0</v>
      </c>
      <c r="E124" s="41">
        <v>0.0</v>
      </c>
      <c r="F124" s="44">
        <f t="shared" si="1"/>
        <v>0</v>
      </c>
      <c r="G124" s="1"/>
      <c r="I124" s="1"/>
      <c r="J124" s="47">
        <f t="shared" si="2"/>
        <v>0</v>
      </c>
      <c r="K124" s="1"/>
      <c r="L124" s="1"/>
      <c r="M124" s="1"/>
      <c r="N124" s="1"/>
      <c r="O124" s="1"/>
      <c r="P124" s="1"/>
      <c r="Q124" s="1"/>
      <c r="R124" s="1"/>
      <c r="S124" s="1"/>
      <c r="T124" s="1"/>
      <c r="U124" s="1"/>
      <c r="V124" s="1"/>
      <c r="W124" s="1"/>
      <c r="X124" s="1"/>
      <c r="Y124" s="1"/>
      <c r="Z124" s="1"/>
    </row>
    <row r="125" ht="12.75" customHeight="1">
      <c r="A125" s="43">
        <f>PRRAS!I143</f>
        <v>124</v>
      </c>
      <c r="B125" s="41">
        <f>ROUND(PRRAS!J143,2)</f>
        <v>0</v>
      </c>
      <c r="C125" s="41">
        <f>ROUND(PRRAS!K143,2)</f>
        <v>0</v>
      </c>
      <c r="D125" s="41">
        <v>0.0</v>
      </c>
      <c r="E125" s="41">
        <v>0.0</v>
      </c>
      <c r="F125" s="44">
        <f t="shared" si="1"/>
        <v>0</v>
      </c>
      <c r="G125" s="1"/>
      <c r="I125" s="1"/>
      <c r="J125" s="47">
        <f t="shared" si="2"/>
        <v>0</v>
      </c>
      <c r="K125" s="1"/>
      <c r="L125" s="1"/>
      <c r="M125" s="1"/>
      <c r="N125" s="1"/>
      <c r="O125" s="1"/>
      <c r="P125" s="1"/>
      <c r="Q125" s="1"/>
      <c r="R125" s="1"/>
      <c r="S125" s="1"/>
      <c r="T125" s="1"/>
      <c r="U125" s="1"/>
      <c r="V125" s="1"/>
      <c r="W125" s="1"/>
      <c r="X125" s="1"/>
      <c r="Y125" s="1"/>
      <c r="Z125" s="1"/>
    </row>
    <row r="126" ht="12.75" customHeight="1">
      <c r="A126" s="43">
        <f>PRRAS!I144</f>
        <v>125</v>
      </c>
      <c r="B126" s="41">
        <f>ROUND(PRRAS!J144,2)</f>
        <v>0</v>
      </c>
      <c r="C126" s="41">
        <f>ROUND(PRRAS!K144,2)</f>
        <v>0</v>
      </c>
      <c r="D126" s="41">
        <v>0.0</v>
      </c>
      <c r="E126" s="41">
        <v>0.0</v>
      </c>
      <c r="F126" s="44">
        <f t="shared" si="1"/>
        <v>0</v>
      </c>
      <c r="G126" s="1"/>
      <c r="I126" s="1"/>
      <c r="J126" s="47">
        <f t="shared" si="2"/>
        <v>0</v>
      </c>
      <c r="K126" s="1"/>
      <c r="L126" s="1"/>
      <c r="M126" s="1"/>
      <c r="N126" s="1"/>
      <c r="O126" s="1"/>
      <c r="P126" s="1"/>
      <c r="Q126" s="1"/>
      <c r="R126" s="1"/>
      <c r="S126" s="1"/>
      <c r="T126" s="1"/>
      <c r="U126" s="1"/>
      <c r="V126" s="1"/>
      <c r="W126" s="1"/>
      <c r="X126" s="1"/>
      <c r="Y126" s="1"/>
      <c r="Z126" s="1"/>
    </row>
    <row r="127" ht="12.75" customHeight="1">
      <c r="A127" s="43">
        <f>PRRAS!I145</f>
        <v>126</v>
      </c>
      <c r="B127" s="41">
        <f>ROUND(PRRAS!J145,2)</f>
        <v>0</v>
      </c>
      <c r="C127" s="41">
        <f>ROUND(PRRAS!K145,2)</f>
        <v>0</v>
      </c>
      <c r="D127" s="41">
        <v>0.0</v>
      </c>
      <c r="E127" s="41">
        <v>0.0</v>
      </c>
      <c r="F127" s="44">
        <f t="shared" si="1"/>
        <v>0</v>
      </c>
      <c r="G127" s="1"/>
      <c r="I127" s="1"/>
      <c r="J127" s="47">
        <f t="shared" si="2"/>
        <v>0</v>
      </c>
      <c r="K127" s="1"/>
      <c r="L127" s="1"/>
      <c r="M127" s="1"/>
      <c r="N127" s="1"/>
      <c r="O127" s="1"/>
      <c r="P127" s="1"/>
      <c r="Q127" s="1"/>
      <c r="R127" s="1"/>
      <c r="S127" s="1"/>
      <c r="T127" s="1"/>
      <c r="U127" s="1"/>
      <c r="V127" s="1"/>
      <c r="W127" s="1"/>
      <c r="X127" s="1"/>
      <c r="Y127" s="1"/>
      <c r="Z127" s="1"/>
    </row>
    <row r="128" ht="12.75" customHeight="1">
      <c r="A128" s="43">
        <f>PRRAS!I146</f>
        <v>127</v>
      </c>
      <c r="B128" s="41">
        <f>ROUND(PRRAS!J146,2)</f>
        <v>0</v>
      </c>
      <c r="C128" s="41">
        <f>ROUND(PRRAS!K146,2)</f>
        <v>0</v>
      </c>
      <c r="D128" s="41">
        <v>0.0</v>
      </c>
      <c r="E128" s="41">
        <v>0.0</v>
      </c>
      <c r="F128" s="44">
        <f t="shared" si="1"/>
        <v>0</v>
      </c>
      <c r="G128" s="1"/>
      <c r="I128" s="1"/>
      <c r="J128" s="47">
        <f t="shared" si="2"/>
        <v>0</v>
      </c>
      <c r="K128" s="1"/>
      <c r="L128" s="1"/>
      <c r="M128" s="1"/>
      <c r="N128" s="1"/>
      <c r="O128" s="1"/>
      <c r="P128" s="1"/>
      <c r="Q128" s="1"/>
      <c r="R128" s="1"/>
      <c r="S128" s="1"/>
      <c r="T128" s="1"/>
      <c r="U128" s="1"/>
      <c r="V128" s="1"/>
      <c r="W128" s="1"/>
      <c r="X128" s="1"/>
      <c r="Y128" s="1"/>
      <c r="Z128" s="1"/>
    </row>
    <row r="129" ht="12.75" customHeight="1">
      <c r="A129" s="43">
        <f>PRRAS!I147</f>
        <v>128</v>
      </c>
      <c r="B129" s="41">
        <f>ROUND(PRRAS!J147,2)</f>
        <v>0</v>
      </c>
      <c r="C129" s="41">
        <f>ROUND(PRRAS!K147,2)</f>
        <v>0</v>
      </c>
      <c r="D129" s="41">
        <v>0.0</v>
      </c>
      <c r="E129" s="41">
        <v>0.0</v>
      </c>
      <c r="F129" s="44">
        <f t="shared" si="1"/>
        <v>0</v>
      </c>
      <c r="G129" s="1"/>
      <c r="I129" s="1"/>
      <c r="J129" s="47">
        <f t="shared" si="2"/>
        <v>0</v>
      </c>
      <c r="K129" s="1"/>
      <c r="L129" s="1"/>
      <c r="M129" s="1"/>
      <c r="N129" s="1"/>
      <c r="O129" s="1"/>
      <c r="P129" s="1"/>
      <c r="Q129" s="1"/>
      <c r="R129" s="1"/>
      <c r="S129" s="1"/>
      <c r="T129" s="1"/>
      <c r="U129" s="1"/>
      <c r="V129" s="1"/>
      <c r="W129" s="1"/>
      <c r="X129" s="1"/>
      <c r="Y129" s="1"/>
      <c r="Z129" s="1"/>
    </row>
    <row r="130" ht="12.75" customHeight="1">
      <c r="A130" s="43">
        <f>PRRAS!I148</f>
        <v>129</v>
      </c>
      <c r="B130" s="41">
        <f>ROUND(PRRAS!J148,2)</f>
        <v>0</v>
      </c>
      <c r="C130" s="41">
        <f>ROUND(PRRAS!K148,2)</f>
        <v>0</v>
      </c>
      <c r="D130" s="41">
        <v>0.0</v>
      </c>
      <c r="E130" s="41">
        <v>0.0</v>
      </c>
      <c r="F130" s="44">
        <f t="shared" si="1"/>
        <v>0</v>
      </c>
      <c r="G130" s="1"/>
      <c r="I130" s="1"/>
      <c r="J130" s="47">
        <f t="shared" si="2"/>
        <v>0</v>
      </c>
      <c r="K130" s="1"/>
      <c r="L130" s="1"/>
      <c r="M130" s="1"/>
      <c r="N130" s="1"/>
      <c r="O130" s="1"/>
      <c r="P130" s="1"/>
      <c r="Q130" s="1"/>
      <c r="R130" s="1"/>
      <c r="S130" s="1"/>
      <c r="T130" s="1"/>
      <c r="U130" s="1"/>
      <c r="V130" s="1"/>
      <c r="W130" s="1"/>
      <c r="X130" s="1"/>
      <c r="Y130" s="1"/>
      <c r="Z130" s="1"/>
    </row>
    <row r="131" ht="12.75" customHeight="1">
      <c r="A131" s="43">
        <f>PRRAS!I149</f>
        <v>130</v>
      </c>
      <c r="B131" s="41">
        <f>ROUND(PRRAS!J149,2)</f>
        <v>0</v>
      </c>
      <c r="C131" s="41">
        <f>ROUND(PRRAS!K149,2)</f>
        <v>0</v>
      </c>
      <c r="D131" s="41">
        <v>0.0</v>
      </c>
      <c r="E131" s="41">
        <v>0.0</v>
      </c>
      <c r="F131" s="44">
        <f t="shared" si="1"/>
        <v>0</v>
      </c>
      <c r="G131" s="1"/>
      <c r="I131" s="1"/>
      <c r="J131" s="47">
        <f t="shared" si="2"/>
        <v>0</v>
      </c>
      <c r="K131" s="1"/>
      <c r="L131" s="1"/>
      <c r="M131" s="1"/>
      <c r="N131" s="1"/>
      <c r="O131" s="1"/>
      <c r="P131" s="1"/>
      <c r="Q131" s="1"/>
      <c r="R131" s="1"/>
      <c r="S131" s="1"/>
      <c r="T131" s="1"/>
      <c r="U131" s="1"/>
      <c r="V131" s="1"/>
      <c r="W131" s="1"/>
      <c r="X131" s="1"/>
      <c r="Y131" s="1"/>
      <c r="Z131" s="1"/>
    </row>
    <row r="132" ht="12.75" customHeight="1">
      <c r="A132" s="43">
        <f>PRRAS!I150</f>
        <v>131</v>
      </c>
      <c r="B132" s="41">
        <f>ROUND(PRRAS!J150,2)</f>
        <v>0</v>
      </c>
      <c r="C132" s="41">
        <f>ROUND(PRRAS!K150,2)</f>
        <v>0</v>
      </c>
      <c r="D132" s="41">
        <v>0.0</v>
      </c>
      <c r="E132" s="41">
        <v>0.0</v>
      </c>
      <c r="F132" s="44">
        <f t="shared" si="1"/>
        <v>0</v>
      </c>
      <c r="G132" s="1"/>
      <c r="I132" s="1"/>
      <c r="J132" s="47">
        <f t="shared" si="2"/>
        <v>0</v>
      </c>
      <c r="K132" s="1"/>
      <c r="L132" s="1"/>
      <c r="M132" s="1"/>
      <c r="N132" s="1"/>
      <c r="O132" s="1"/>
      <c r="P132" s="1"/>
      <c r="Q132" s="1"/>
      <c r="R132" s="1"/>
      <c r="S132" s="1"/>
      <c r="T132" s="1"/>
      <c r="U132" s="1"/>
      <c r="V132" s="1"/>
      <c r="W132" s="1"/>
      <c r="X132" s="1"/>
      <c r="Y132" s="1"/>
      <c r="Z132" s="1"/>
    </row>
    <row r="133" ht="12.75" customHeight="1">
      <c r="A133" s="43">
        <f>PRRAS!I151</f>
        <v>132</v>
      </c>
      <c r="B133" s="41">
        <f>ROUND(PRRAS!J151,2)</f>
        <v>0</v>
      </c>
      <c r="C133" s="41">
        <f>ROUND(PRRAS!K151,2)</f>
        <v>0</v>
      </c>
      <c r="D133" s="41">
        <v>0.0</v>
      </c>
      <c r="E133" s="41">
        <v>0.0</v>
      </c>
      <c r="F133" s="44">
        <f t="shared" si="1"/>
        <v>0</v>
      </c>
      <c r="G133" s="1"/>
      <c r="I133" s="1"/>
      <c r="J133" s="47">
        <f t="shared" si="2"/>
        <v>0</v>
      </c>
      <c r="K133" s="1"/>
      <c r="L133" s="1"/>
      <c r="M133" s="1"/>
      <c r="N133" s="1"/>
      <c r="O133" s="1"/>
      <c r="P133" s="1"/>
      <c r="Q133" s="1"/>
      <c r="R133" s="1"/>
      <c r="S133" s="1"/>
      <c r="T133" s="1"/>
      <c r="U133" s="1"/>
      <c r="V133" s="1"/>
      <c r="W133" s="1"/>
      <c r="X133" s="1"/>
      <c r="Y133" s="1"/>
      <c r="Z133" s="1"/>
    </row>
    <row r="134" ht="12.75" customHeight="1">
      <c r="A134" s="43">
        <f>PRRAS!I152</f>
        <v>133</v>
      </c>
      <c r="B134" s="41">
        <f>ROUND(PRRAS!J152,2)</f>
        <v>0</v>
      </c>
      <c r="C134" s="41">
        <f>ROUND(PRRAS!K152,2)</f>
        <v>0</v>
      </c>
      <c r="D134" s="41">
        <v>0.0</v>
      </c>
      <c r="E134" s="41">
        <v>0.0</v>
      </c>
      <c r="F134" s="44">
        <f t="shared" si="1"/>
        <v>0</v>
      </c>
      <c r="G134" s="1"/>
      <c r="I134" s="1"/>
      <c r="J134" s="47">
        <f t="shared" si="2"/>
        <v>0</v>
      </c>
      <c r="K134" s="1"/>
      <c r="L134" s="1"/>
      <c r="M134" s="1"/>
      <c r="N134" s="1"/>
      <c r="O134" s="1"/>
      <c r="P134" s="1"/>
      <c r="Q134" s="1"/>
      <c r="R134" s="1"/>
      <c r="S134" s="1"/>
      <c r="T134" s="1"/>
      <c r="U134" s="1"/>
      <c r="V134" s="1"/>
      <c r="W134" s="1"/>
      <c r="X134" s="1"/>
      <c r="Y134" s="1"/>
      <c r="Z134" s="1"/>
    </row>
    <row r="135" ht="12.75" customHeight="1">
      <c r="A135" s="43">
        <f>PRRAS!I153</f>
        <v>134</v>
      </c>
      <c r="B135" s="41">
        <f>ROUND(PRRAS!J153,2)</f>
        <v>0</v>
      </c>
      <c r="C135" s="41">
        <f>ROUND(PRRAS!K153,2)</f>
        <v>0</v>
      </c>
      <c r="D135" s="41">
        <v>0.0</v>
      </c>
      <c r="E135" s="41">
        <v>0.0</v>
      </c>
      <c r="F135" s="44">
        <f t="shared" si="1"/>
        <v>0</v>
      </c>
      <c r="G135" s="1"/>
      <c r="I135" s="1"/>
      <c r="J135" s="47">
        <f t="shared" si="2"/>
        <v>0</v>
      </c>
      <c r="K135" s="1"/>
      <c r="L135" s="1"/>
      <c r="M135" s="1"/>
      <c r="N135" s="1"/>
      <c r="O135" s="1"/>
      <c r="P135" s="1"/>
      <c r="Q135" s="1"/>
      <c r="R135" s="1"/>
      <c r="S135" s="1"/>
      <c r="T135" s="1"/>
      <c r="U135" s="1"/>
      <c r="V135" s="1"/>
      <c r="W135" s="1"/>
      <c r="X135" s="1"/>
      <c r="Y135" s="1"/>
      <c r="Z135" s="1"/>
    </row>
    <row r="136" ht="12.75" customHeight="1">
      <c r="A136" s="43">
        <f>PRRAS!I154</f>
        <v>135</v>
      </c>
      <c r="B136" s="41">
        <f>ROUND(PRRAS!J154,2)</f>
        <v>0</v>
      </c>
      <c r="C136" s="41">
        <f>ROUND(PRRAS!K154,2)</f>
        <v>0</v>
      </c>
      <c r="D136" s="41">
        <v>0.0</v>
      </c>
      <c r="E136" s="41">
        <v>0.0</v>
      </c>
      <c r="F136" s="44">
        <f t="shared" si="1"/>
        <v>0</v>
      </c>
      <c r="G136" s="1"/>
      <c r="I136" s="1"/>
      <c r="J136" s="47">
        <f t="shared" si="2"/>
        <v>0</v>
      </c>
      <c r="K136" s="1"/>
      <c r="L136" s="1"/>
      <c r="M136" s="1"/>
      <c r="N136" s="1"/>
      <c r="O136" s="1"/>
      <c r="P136" s="1"/>
      <c r="Q136" s="1"/>
      <c r="R136" s="1"/>
      <c r="S136" s="1"/>
      <c r="T136" s="1"/>
      <c r="U136" s="1"/>
      <c r="V136" s="1"/>
      <c r="W136" s="1"/>
      <c r="X136" s="1"/>
      <c r="Y136" s="1"/>
      <c r="Z136" s="1"/>
    </row>
    <row r="137" ht="12.75" customHeight="1">
      <c r="A137" s="43">
        <f>PRRAS!I155</f>
        <v>136</v>
      </c>
      <c r="B137" s="41">
        <f>ROUND(PRRAS!J155,2)</f>
        <v>0</v>
      </c>
      <c r="C137" s="41">
        <f>ROUND(PRRAS!K155,2)</f>
        <v>0</v>
      </c>
      <c r="D137" s="41">
        <v>0.0</v>
      </c>
      <c r="E137" s="41">
        <v>0.0</v>
      </c>
      <c r="F137" s="44">
        <f t="shared" si="1"/>
        <v>0</v>
      </c>
      <c r="G137" s="1"/>
      <c r="I137" s="1"/>
      <c r="J137" s="47">
        <f t="shared" si="2"/>
        <v>0</v>
      </c>
      <c r="K137" s="1"/>
      <c r="L137" s="1"/>
      <c r="M137" s="1"/>
      <c r="N137" s="1"/>
      <c r="O137" s="1"/>
      <c r="P137" s="1"/>
      <c r="Q137" s="1"/>
      <c r="R137" s="1"/>
      <c r="S137" s="1"/>
      <c r="T137" s="1"/>
      <c r="U137" s="1"/>
      <c r="V137" s="1"/>
      <c r="W137" s="1"/>
      <c r="X137" s="1"/>
      <c r="Y137" s="1"/>
      <c r="Z137" s="1"/>
    </row>
    <row r="138" ht="12.75" customHeight="1">
      <c r="A138" s="43">
        <f>PRRAS!I156</f>
        <v>137</v>
      </c>
      <c r="B138" s="41">
        <f>ROUND(PRRAS!J156,2)</f>
        <v>0</v>
      </c>
      <c r="C138" s="41">
        <f>ROUND(PRRAS!K156,2)</f>
        <v>0</v>
      </c>
      <c r="D138" s="41">
        <v>0.0</v>
      </c>
      <c r="E138" s="41">
        <v>0.0</v>
      </c>
      <c r="F138" s="44">
        <f t="shared" si="1"/>
        <v>0</v>
      </c>
      <c r="G138" s="1"/>
      <c r="I138" s="1"/>
      <c r="J138" s="47">
        <f t="shared" si="2"/>
        <v>0</v>
      </c>
      <c r="K138" s="1"/>
      <c r="L138" s="1"/>
      <c r="M138" s="1"/>
      <c r="N138" s="1"/>
      <c r="O138" s="1"/>
      <c r="P138" s="1"/>
      <c r="Q138" s="1"/>
      <c r="R138" s="1"/>
      <c r="S138" s="1"/>
      <c r="T138" s="1"/>
      <c r="U138" s="1"/>
      <c r="V138" s="1"/>
      <c r="W138" s="1"/>
      <c r="X138" s="1"/>
      <c r="Y138" s="1"/>
      <c r="Z138" s="1"/>
    </row>
    <row r="139" ht="12.75" customHeight="1">
      <c r="A139" s="43">
        <f>PRRAS!I157</f>
        <v>138</v>
      </c>
      <c r="B139" s="41">
        <f>ROUND(PRRAS!J157,2)</f>
        <v>0</v>
      </c>
      <c r="C139" s="41">
        <f>ROUND(PRRAS!K157,2)</f>
        <v>0</v>
      </c>
      <c r="D139" s="41">
        <v>0.0</v>
      </c>
      <c r="E139" s="41">
        <v>0.0</v>
      </c>
      <c r="F139" s="44">
        <f t="shared" si="1"/>
        <v>0</v>
      </c>
      <c r="G139" s="1"/>
      <c r="I139" s="1"/>
      <c r="J139" s="47">
        <f t="shared" si="2"/>
        <v>0</v>
      </c>
      <c r="K139" s="1"/>
      <c r="L139" s="1"/>
      <c r="M139" s="1"/>
      <c r="N139" s="1"/>
      <c r="O139" s="1"/>
      <c r="P139" s="1"/>
      <c r="Q139" s="1"/>
      <c r="R139" s="1"/>
      <c r="S139" s="1"/>
      <c r="T139" s="1"/>
      <c r="U139" s="1"/>
      <c r="V139" s="1"/>
      <c r="W139" s="1"/>
      <c r="X139" s="1"/>
      <c r="Y139" s="1"/>
      <c r="Z139" s="1"/>
    </row>
    <row r="140" ht="12.75" customHeight="1">
      <c r="A140" s="43">
        <f>PRRAS!I158</f>
        <v>139</v>
      </c>
      <c r="B140" s="41">
        <f>ROUND(PRRAS!J158,2)</f>
        <v>0</v>
      </c>
      <c r="C140" s="41">
        <f>ROUND(PRRAS!K158,2)</f>
        <v>0</v>
      </c>
      <c r="D140" s="41">
        <v>0.0</v>
      </c>
      <c r="E140" s="41">
        <v>0.0</v>
      </c>
      <c r="F140" s="44">
        <f t="shared" si="1"/>
        <v>0</v>
      </c>
      <c r="G140" s="1"/>
      <c r="I140" s="1"/>
      <c r="J140" s="47">
        <f t="shared" si="2"/>
        <v>0</v>
      </c>
      <c r="K140" s="1"/>
      <c r="L140" s="1"/>
      <c r="M140" s="1"/>
      <c r="N140" s="1"/>
      <c r="O140" s="1"/>
      <c r="P140" s="1"/>
      <c r="Q140" s="1"/>
      <c r="R140" s="1"/>
      <c r="S140" s="1"/>
      <c r="T140" s="1"/>
      <c r="U140" s="1"/>
      <c r="V140" s="1"/>
      <c r="W140" s="1"/>
      <c r="X140" s="1"/>
      <c r="Y140" s="1"/>
      <c r="Z140" s="1"/>
    </row>
    <row r="141" ht="12.75" customHeight="1">
      <c r="A141" s="43">
        <f>PRRAS!I159</f>
        <v>140</v>
      </c>
      <c r="B141" s="41">
        <f>ROUND(PRRAS!J159,2)</f>
        <v>0</v>
      </c>
      <c r="C141" s="41">
        <f>ROUND(PRRAS!K159,2)</f>
        <v>0</v>
      </c>
      <c r="D141" s="41">
        <v>0.0</v>
      </c>
      <c r="E141" s="41">
        <v>0.0</v>
      </c>
      <c r="F141" s="44">
        <f t="shared" si="1"/>
        <v>0</v>
      </c>
      <c r="G141" s="1"/>
      <c r="I141" s="1"/>
      <c r="J141" s="47">
        <f t="shared" si="2"/>
        <v>0</v>
      </c>
      <c r="K141" s="1"/>
      <c r="L141" s="1"/>
      <c r="M141" s="1"/>
      <c r="N141" s="1"/>
      <c r="O141" s="1"/>
      <c r="P141" s="1"/>
      <c r="Q141" s="1"/>
      <c r="R141" s="1"/>
      <c r="S141" s="1"/>
      <c r="T141" s="1"/>
      <c r="U141" s="1"/>
      <c r="V141" s="1"/>
      <c r="W141" s="1"/>
      <c r="X141" s="1"/>
      <c r="Y141" s="1"/>
      <c r="Z141" s="1"/>
    </row>
    <row r="142" ht="12.75" customHeight="1">
      <c r="A142" s="43">
        <f>PRRAS!I160</f>
        <v>141</v>
      </c>
      <c r="B142" s="41">
        <f>ROUND(PRRAS!J160,2)</f>
        <v>0</v>
      </c>
      <c r="C142" s="41">
        <f>ROUND(PRRAS!K160,2)</f>
        <v>0</v>
      </c>
      <c r="D142" s="41">
        <v>0.0</v>
      </c>
      <c r="E142" s="41">
        <v>0.0</v>
      </c>
      <c r="F142" s="44">
        <f t="shared" si="1"/>
        <v>0</v>
      </c>
      <c r="G142" s="1"/>
      <c r="I142" s="1"/>
      <c r="J142" s="47">
        <f t="shared" si="2"/>
        <v>0</v>
      </c>
      <c r="K142" s="1"/>
      <c r="L142" s="1"/>
      <c r="M142" s="1"/>
      <c r="N142" s="1"/>
      <c r="O142" s="1"/>
      <c r="P142" s="1"/>
      <c r="Q142" s="1"/>
      <c r="R142" s="1"/>
      <c r="S142" s="1"/>
      <c r="T142" s="1"/>
      <c r="U142" s="1"/>
      <c r="V142" s="1"/>
      <c r="W142" s="1"/>
      <c r="X142" s="1"/>
      <c r="Y142" s="1"/>
      <c r="Z142" s="1"/>
    </row>
    <row r="143" ht="12.75" customHeight="1">
      <c r="A143" s="43">
        <f>PRRAS!I161</f>
        <v>142</v>
      </c>
      <c r="B143" s="41">
        <f>ROUND(PRRAS!J161,2)</f>
        <v>0</v>
      </c>
      <c r="C143" s="41">
        <f>ROUND(PRRAS!K161,2)</f>
        <v>0</v>
      </c>
      <c r="D143" s="41">
        <v>0.0</v>
      </c>
      <c r="E143" s="41">
        <v>0.0</v>
      </c>
      <c r="F143" s="44">
        <f t="shared" si="1"/>
        <v>0</v>
      </c>
      <c r="G143" s="1"/>
      <c r="I143" s="1"/>
      <c r="J143" s="47">
        <f t="shared" si="2"/>
        <v>0</v>
      </c>
      <c r="K143" s="1"/>
      <c r="L143" s="1"/>
      <c r="M143" s="1"/>
      <c r="N143" s="1"/>
      <c r="O143" s="1"/>
      <c r="P143" s="1"/>
      <c r="Q143" s="1"/>
      <c r="R143" s="1"/>
      <c r="S143" s="1"/>
      <c r="T143" s="1"/>
      <c r="U143" s="1"/>
      <c r="V143" s="1"/>
      <c r="W143" s="1"/>
      <c r="X143" s="1"/>
      <c r="Y143" s="1"/>
      <c r="Z143" s="1"/>
    </row>
    <row r="144" ht="12.75" customHeight="1">
      <c r="A144" s="43">
        <f>PRRAS!I162</f>
        <v>143</v>
      </c>
      <c r="B144" s="41">
        <f>ROUND(PRRAS!J162,2)</f>
        <v>0</v>
      </c>
      <c r="C144" s="41">
        <f>ROUND(PRRAS!K162,2)</f>
        <v>0</v>
      </c>
      <c r="D144" s="41">
        <v>0.0</v>
      </c>
      <c r="E144" s="41">
        <v>0.0</v>
      </c>
      <c r="F144" s="44">
        <f t="shared" si="1"/>
        <v>0</v>
      </c>
      <c r="G144" s="1"/>
      <c r="I144" s="1"/>
      <c r="J144" s="47">
        <f t="shared" si="2"/>
        <v>0</v>
      </c>
      <c r="K144" s="1"/>
      <c r="L144" s="1"/>
      <c r="M144" s="1"/>
      <c r="N144" s="1"/>
      <c r="O144" s="1"/>
      <c r="P144" s="1"/>
      <c r="Q144" s="1"/>
      <c r="R144" s="1"/>
      <c r="S144" s="1"/>
      <c r="T144" s="1"/>
      <c r="U144" s="1"/>
      <c r="V144" s="1"/>
      <c r="W144" s="1"/>
      <c r="X144" s="1"/>
      <c r="Y144" s="1"/>
      <c r="Z144" s="1"/>
    </row>
    <row r="145" ht="12.75" customHeight="1">
      <c r="A145" s="43">
        <f>PRRAS!I163</f>
        <v>144</v>
      </c>
      <c r="B145" s="41">
        <f>ROUND(PRRAS!J163,2)</f>
        <v>0</v>
      </c>
      <c r="C145" s="41">
        <f>ROUND(PRRAS!K163,2)</f>
        <v>0</v>
      </c>
      <c r="D145" s="41">
        <v>0.0</v>
      </c>
      <c r="E145" s="41">
        <v>0.0</v>
      </c>
      <c r="F145" s="44">
        <f t="shared" si="1"/>
        <v>0</v>
      </c>
      <c r="G145" s="1"/>
      <c r="I145" s="1"/>
      <c r="J145" s="47">
        <f t="shared" si="2"/>
        <v>0</v>
      </c>
      <c r="K145" s="1"/>
      <c r="L145" s="1"/>
      <c r="M145" s="1"/>
      <c r="N145" s="1"/>
      <c r="O145" s="1"/>
      <c r="P145" s="1"/>
      <c r="Q145" s="1"/>
      <c r="R145" s="1"/>
      <c r="S145" s="1"/>
      <c r="T145" s="1"/>
      <c r="U145" s="1"/>
      <c r="V145" s="1"/>
      <c r="W145" s="1"/>
      <c r="X145" s="1"/>
      <c r="Y145" s="1"/>
      <c r="Z145" s="1"/>
    </row>
    <row r="146" ht="12.75" customHeight="1">
      <c r="A146" s="43">
        <f>PRRAS!I164</f>
        <v>145</v>
      </c>
      <c r="B146" s="41">
        <f>ROUND(PRRAS!J164,2)</f>
        <v>0</v>
      </c>
      <c r="C146" s="41">
        <f>ROUND(PRRAS!K164,2)</f>
        <v>0</v>
      </c>
      <c r="D146" s="41">
        <v>0.0</v>
      </c>
      <c r="E146" s="41">
        <v>0.0</v>
      </c>
      <c r="F146" s="44">
        <f t="shared" si="1"/>
        <v>0</v>
      </c>
      <c r="G146" s="1"/>
      <c r="I146" s="1"/>
      <c r="J146" s="47">
        <f t="shared" si="2"/>
        <v>0</v>
      </c>
      <c r="K146" s="1"/>
      <c r="L146" s="1"/>
      <c r="M146" s="1"/>
      <c r="N146" s="1"/>
      <c r="O146" s="1"/>
      <c r="P146" s="1"/>
      <c r="Q146" s="1"/>
      <c r="R146" s="1"/>
      <c r="S146" s="1"/>
      <c r="T146" s="1"/>
      <c r="U146" s="1"/>
      <c r="V146" s="1"/>
      <c r="W146" s="1"/>
      <c r="X146" s="1"/>
      <c r="Y146" s="1"/>
      <c r="Z146" s="1"/>
    </row>
    <row r="147" ht="12.75" customHeight="1">
      <c r="A147" s="43">
        <f>PRRAS!I165</f>
        <v>146</v>
      </c>
      <c r="B147" s="41">
        <f>ROUND(PRRAS!J165,2)</f>
        <v>0</v>
      </c>
      <c r="C147" s="41">
        <f>ROUND(PRRAS!K165,2)</f>
        <v>0</v>
      </c>
      <c r="D147" s="41">
        <v>0.0</v>
      </c>
      <c r="E147" s="41">
        <v>0.0</v>
      </c>
      <c r="F147" s="44">
        <f t="shared" si="1"/>
        <v>0</v>
      </c>
      <c r="G147" s="1"/>
      <c r="I147" s="1"/>
      <c r="J147" s="47">
        <f t="shared" si="2"/>
        <v>0</v>
      </c>
      <c r="K147" s="1"/>
      <c r="L147" s="1"/>
      <c r="M147" s="1"/>
      <c r="N147" s="1"/>
      <c r="O147" s="1"/>
      <c r="P147" s="1"/>
      <c r="Q147" s="1"/>
      <c r="R147" s="1"/>
      <c r="S147" s="1"/>
      <c r="T147" s="1"/>
      <c r="U147" s="1"/>
      <c r="V147" s="1"/>
      <c r="W147" s="1"/>
      <c r="X147" s="1"/>
      <c r="Y147" s="1"/>
      <c r="Z147" s="1"/>
    </row>
    <row r="148" ht="12.75" customHeight="1">
      <c r="A148" s="43">
        <f>PRRAS!I166</f>
        <v>147</v>
      </c>
      <c r="B148" s="41">
        <f>ROUND(PRRAS!J166,2)</f>
        <v>0</v>
      </c>
      <c r="C148" s="41">
        <f>ROUND(PRRAS!K166,2)</f>
        <v>0</v>
      </c>
      <c r="D148" s="41">
        <v>0.0</v>
      </c>
      <c r="E148" s="41">
        <v>0.0</v>
      </c>
      <c r="F148" s="44">
        <f t="shared" si="1"/>
        <v>0</v>
      </c>
      <c r="G148" s="1"/>
      <c r="I148" s="1"/>
      <c r="J148" s="47">
        <f t="shared" si="2"/>
        <v>0</v>
      </c>
      <c r="K148" s="1"/>
      <c r="L148" s="1"/>
      <c r="M148" s="1"/>
      <c r="N148" s="1"/>
      <c r="O148" s="1"/>
      <c r="P148" s="1"/>
      <c r="Q148" s="1"/>
      <c r="R148" s="1"/>
      <c r="S148" s="1"/>
      <c r="T148" s="1"/>
      <c r="U148" s="1"/>
      <c r="V148" s="1"/>
      <c r="W148" s="1"/>
      <c r="X148" s="1"/>
      <c r="Y148" s="1"/>
      <c r="Z148" s="1"/>
    </row>
    <row r="149" ht="12.75" customHeight="1">
      <c r="A149" s="43">
        <f>PRRAS!I167</f>
        <v>148</v>
      </c>
      <c r="B149" s="41">
        <f>ROUND(PRRAS!J167,2)</f>
        <v>75132.78</v>
      </c>
      <c r="C149" s="41">
        <f>ROUND(PRRAS!K167,2)</f>
        <v>108408.27</v>
      </c>
      <c r="D149" s="41">
        <v>0.0</v>
      </c>
      <c r="E149" s="41">
        <v>0.0</v>
      </c>
      <c r="F149" s="44">
        <f t="shared" si="1"/>
        <v>432084.9936</v>
      </c>
      <c r="G149" s="1"/>
      <c r="I149" s="1"/>
      <c r="J149" s="47">
        <f t="shared" si="2"/>
        <v>0</v>
      </c>
      <c r="K149" s="1"/>
      <c r="L149" s="1"/>
      <c r="M149" s="1"/>
      <c r="N149" s="1"/>
      <c r="O149" s="1"/>
      <c r="P149" s="1"/>
      <c r="Q149" s="1"/>
      <c r="R149" s="1"/>
      <c r="S149" s="1"/>
      <c r="T149" s="1"/>
      <c r="U149" s="1"/>
      <c r="V149" s="1"/>
      <c r="W149" s="1"/>
      <c r="X149" s="1"/>
      <c r="Y149" s="1"/>
      <c r="Z149" s="1"/>
    </row>
    <row r="150" ht="12.75" customHeight="1">
      <c r="A150" s="43">
        <f>PRRAS!I168</f>
        <v>149</v>
      </c>
      <c r="B150" s="41">
        <f>ROUND(PRRAS!J168,2)</f>
        <v>8524.39</v>
      </c>
      <c r="C150" s="41">
        <f>ROUND(PRRAS!K168,2)</f>
        <v>0</v>
      </c>
      <c r="D150" s="41">
        <v>0.0</v>
      </c>
      <c r="E150" s="41">
        <v>0.0</v>
      </c>
      <c r="F150" s="44">
        <f t="shared" si="1"/>
        <v>12701.3411</v>
      </c>
      <c r="G150" s="1"/>
      <c r="I150" s="1"/>
      <c r="J150" s="47">
        <f t="shared" si="2"/>
        <v>0</v>
      </c>
      <c r="K150" s="1"/>
      <c r="L150" s="1"/>
      <c r="M150" s="1"/>
      <c r="N150" s="1"/>
      <c r="O150" s="1"/>
      <c r="P150" s="1"/>
      <c r="Q150" s="1"/>
      <c r="R150" s="1"/>
      <c r="S150" s="1"/>
      <c r="T150" s="1"/>
      <c r="U150" s="1"/>
      <c r="V150" s="1"/>
      <c r="W150" s="1"/>
      <c r="X150" s="1"/>
      <c r="Y150" s="1"/>
      <c r="Z150" s="1"/>
    </row>
    <row r="151" ht="12.75" customHeight="1">
      <c r="A151" s="43">
        <f>PRRAS!I169</f>
        <v>150</v>
      </c>
      <c r="B151" s="41">
        <f>ROUND(PRRAS!J169,2)</f>
        <v>0</v>
      </c>
      <c r="C151" s="41">
        <f>ROUND(PRRAS!K169,2)</f>
        <v>1771.08</v>
      </c>
      <c r="D151" s="41">
        <v>0.0</v>
      </c>
      <c r="E151" s="41">
        <v>0.0</v>
      </c>
      <c r="F151" s="44">
        <f t="shared" si="1"/>
        <v>5313.24</v>
      </c>
      <c r="G151" s="1"/>
      <c r="I151" s="1"/>
      <c r="J151" s="47">
        <f t="shared" si="2"/>
        <v>0</v>
      </c>
      <c r="K151" s="1"/>
      <c r="L151" s="1"/>
      <c r="M151" s="1"/>
      <c r="N151" s="1"/>
      <c r="O151" s="1"/>
      <c r="P151" s="1"/>
      <c r="Q151" s="1"/>
      <c r="R151" s="1"/>
      <c r="S151" s="1"/>
      <c r="T151" s="1"/>
      <c r="U151" s="1"/>
      <c r="V151" s="1"/>
      <c r="W151" s="1"/>
      <c r="X151" s="1"/>
      <c r="Y151" s="1"/>
      <c r="Z151" s="1"/>
    </row>
    <row r="152" ht="12.75" customHeight="1">
      <c r="A152" s="43">
        <f>PRRAS!I170</f>
        <v>151</v>
      </c>
      <c r="B152" s="41">
        <f>ROUND(PRRAS!J170,2)</f>
        <v>15090.27</v>
      </c>
      <c r="C152" s="41">
        <f>ROUND(PRRAS!K170,2)</f>
        <v>23614.66</v>
      </c>
      <c r="D152" s="41">
        <v>0.0</v>
      </c>
      <c r="E152" s="41">
        <v>0.0</v>
      </c>
      <c r="F152" s="44">
        <f t="shared" si="1"/>
        <v>94102.5809</v>
      </c>
      <c r="G152" s="1"/>
      <c r="I152" s="1"/>
      <c r="J152" s="47">
        <f t="shared" si="2"/>
        <v>0</v>
      </c>
      <c r="K152" s="1"/>
      <c r="L152" s="1"/>
      <c r="M152" s="1"/>
      <c r="N152" s="1"/>
      <c r="O152" s="1"/>
      <c r="P152" s="1"/>
      <c r="Q152" s="1"/>
      <c r="R152" s="1"/>
      <c r="S152" s="1"/>
      <c r="T152" s="1"/>
      <c r="U152" s="1"/>
      <c r="V152" s="1"/>
      <c r="W152" s="1"/>
      <c r="X152" s="1"/>
      <c r="Y152" s="1"/>
      <c r="Z152" s="1"/>
    </row>
    <row r="153" ht="12.75" customHeight="1">
      <c r="A153" s="43">
        <f>PRRAS!I171</f>
        <v>152</v>
      </c>
      <c r="B153" s="41">
        <f>ROUND(PRRAS!J171,2)</f>
        <v>0</v>
      </c>
      <c r="C153" s="41">
        <f>ROUND(PRRAS!K171,2)</f>
        <v>0</v>
      </c>
      <c r="D153" s="41">
        <v>0.0</v>
      </c>
      <c r="E153" s="41">
        <v>0.0</v>
      </c>
      <c r="F153" s="44">
        <f t="shared" si="1"/>
        <v>0</v>
      </c>
      <c r="G153" s="1"/>
      <c r="I153" s="1"/>
      <c r="J153" s="47">
        <f t="shared" si="2"/>
        <v>0</v>
      </c>
      <c r="K153" s="1"/>
      <c r="L153" s="1"/>
      <c r="M153" s="1"/>
      <c r="N153" s="1"/>
      <c r="O153" s="1"/>
      <c r="P153" s="1"/>
      <c r="Q153" s="1"/>
      <c r="R153" s="1"/>
      <c r="S153" s="1"/>
      <c r="T153" s="1"/>
      <c r="U153" s="1"/>
      <c r="V153" s="1"/>
      <c r="W153" s="1"/>
      <c r="X153" s="1"/>
      <c r="Y153" s="1"/>
      <c r="Z153" s="1"/>
    </row>
    <row r="154" ht="12.75" customHeight="1">
      <c r="A154" s="43">
        <f>PRRAS!I172</f>
        <v>153</v>
      </c>
      <c r="B154" s="41">
        <f>ROUND(PRRAS!J172,2)</f>
        <v>0</v>
      </c>
      <c r="C154" s="41">
        <f>ROUND(PRRAS!K172,2)</f>
        <v>0</v>
      </c>
      <c r="D154" s="41">
        <v>0.0</v>
      </c>
      <c r="E154" s="41">
        <v>0.0</v>
      </c>
      <c r="F154" s="44">
        <f t="shared" si="1"/>
        <v>0</v>
      </c>
      <c r="G154" s="1"/>
      <c r="I154" s="1"/>
      <c r="J154" s="47">
        <f t="shared" si="2"/>
        <v>0</v>
      </c>
      <c r="K154" s="1"/>
      <c r="L154" s="1"/>
      <c r="M154" s="1"/>
      <c r="N154" s="1"/>
      <c r="O154" s="1"/>
      <c r="P154" s="1"/>
      <c r="Q154" s="1"/>
      <c r="R154" s="1"/>
      <c r="S154" s="1"/>
      <c r="T154" s="1"/>
      <c r="U154" s="1"/>
      <c r="V154" s="1"/>
      <c r="W154" s="1"/>
      <c r="X154" s="1"/>
      <c r="Y154" s="1"/>
      <c r="Z154" s="1"/>
    </row>
    <row r="155" ht="12.75" customHeight="1">
      <c r="A155" s="43">
        <f>PRRAS!I173</f>
        <v>154</v>
      </c>
      <c r="B155" s="41">
        <f>ROUND(PRRAS!J173,2)</f>
        <v>23614.66</v>
      </c>
      <c r="C155" s="41">
        <f>ROUND(PRRAS!K173,2)</f>
        <v>21843.58</v>
      </c>
      <c r="D155" s="41">
        <v>0.0</v>
      </c>
      <c r="E155" s="41">
        <v>0.0</v>
      </c>
      <c r="F155" s="44">
        <f t="shared" si="1"/>
        <v>103644.8028</v>
      </c>
      <c r="G155" s="1"/>
      <c r="I155" s="1"/>
      <c r="J155" s="47">
        <f t="shared" si="2"/>
        <v>0</v>
      </c>
      <c r="K155" s="1"/>
      <c r="L155" s="1"/>
      <c r="M155" s="1"/>
      <c r="N155" s="1"/>
      <c r="O155" s="1"/>
      <c r="P155" s="1"/>
      <c r="Q155" s="1"/>
      <c r="R155" s="1"/>
      <c r="S155" s="1"/>
      <c r="T155" s="1"/>
      <c r="U155" s="1"/>
      <c r="V155" s="1"/>
      <c r="W155" s="1"/>
      <c r="X155" s="1"/>
      <c r="Y155" s="1"/>
      <c r="Z155" s="1"/>
    </row>
    <row r="156" ht="12.75" customHeight="1">
      <c r="A156" s="43">
        <f>PRRAS!I174</f>
        <v>155</v>
      </c>
      <c r="B156" s="41">
        <f>ROUND(PRRAS!J174,2)</f>
        <v>0</v>
      </c>
      <c r="C156" s="41">
        <f>ROUND(PRRAS!K174,2)</f>
        <v>0</v>
      </c>
      <c r="D156" s="41">
        <v>0.0</v>
      </c>
      <c r="E156" s="41">
        <v>0.0</v>
      </c>
      <c r="F156" s="44">
        <f t="shared" si="1"/>
        <v>0</v>
      </c>
      <c r="G156" s="1"/>
      <c r="I156" s="1"/>
      <c r="J156" s="47">
        <f t="shared" si="2"/>
        <v>0</v>
      </c>
      <c r="K156" s="1"/>
      <c r="L156" s="1"/>
      <c r="M156" s="1"/>
      <c r="N156" s="1"/>
      <c r="O156" s="1"/>
      <c r="P156" s="1"/>
      <c r="Q156" s="1"/>
      <c r="R156" s="1"/>
      <c r="S156" s="1"/>
      <c r="T156" s="1"/>
      <c r="U156" s="1"/>
      <c r="V156" s="1"/>
      <c r="W156" s="1"/>
      <c r="X156" s="1"/>
      <c r="Y156" s="1"/>
      <c r="Z156" s="1"/>
    </row>
    <row r="157" ht="12.75" customHeight="1">
      <c r="A157" s="43">
        <f>PRRAS!I176</f>
        <v>156</v>
      </c>
      <c r="B157" s="41">
        <f>ROUND(PRRAS!J176,2)</f>
        <v>16008.76</v>
      </c>
      <c r="C157" s="41">
        <f>ROUND(PRRAS!K176,2)</f>
        <v>46565.27</v>
      </c>
      <c r="D157" s="41">
        <v>0.0</v>
      </c>
      <c r="E157" s="41">
        <v>0.0</v>
      </c>
      <c r="F157" s="44">
        <f t="shared" si="1"/>
        <v>170257.308</v>
      </c>
      <c r="G157" s="1"/>
      <c r="I157" s="1"/>
      <c r="J157" s="47">
        <f t="shared" si="2"/>
        <v>0</v>
      </c>
      <c r="K157" s="1"/>
      <c r="L157" s="1"/>
      <c r="M157" s="1"/>
      <c r="N157" s="1"/>
      <c r="O157" s="1"/>
      <c r="P157" s="1"/>
      <c r="Q157" s="1"/>
      <c r="R157" s="1"/>
      <c r="S157" s="1"/>
      <c r="T157" s="1"/>
      <c r="U157" s="1"/>
      <c r="V157" s="1"/>
      <c r="W157" s="1"/>
      <c r="X157" s="1"/>
      <c r="Y157" s="1"/>
      <c r="Z157" s="1"/>
    </row>
    <row r="158" ht="12.75" customHeight="1">
      <c r="A158" s="43">
        <f>PRRAS!I177</f>
        <v>157</v>
      </c>
      <c r="B158" s="41">
        <f>ROUND(PRRAS!J177,2)</f>
        <v>107072.4</v>
      </c>
      <c r="C158" s="41">
        <f>ROUND(PRRAS!K177,2)</f>
        <v>87087.95</v>
      </c>
      <c r="D158" s="41">
        <v>0.0</v>
      </c>
      <c r="E158" s="41">
        <v>0.0</v>
      </c>
      <c r="F158" s="44">
        <f t="shared" si="1"/>
        <v>441559.831</v>
      </c>
      <c r="G158" s="1"/>
      <c r="I158" s="1"/>
      <c r="J158" s="47">
        <f t="shared" si="2"/>
        <v>0</v>
      </c>
      <c r="K158" s="1"/>
      <c r="L158" s="1"/>
      <c r="M158" s="1"/>
      <c r="N158" s="1"/>
      <c r="O158" s="1"/>
      <c r="P158" s="1"/>
      <c r="Q158" s="1"/>
      <c r="R158" s="1"/>
      <c r="S158" s="1"/>
      <c r="T158" s="1"/>
      <c r="U158" s="1"/>
      <c r="V158" s="1"/>
      <c r="W158" s="1"/>
      <c r="X158" s="1"/>
      <c r="Y158" s="1"/>
      <c r="Z158" s="1"/>
    </row>
    <row r="159" ht="12.75" customHeight="1">
      <c r="A159" s="43">
        <f>PRRAS!I178</f>
        <v>158</v>
      </c>
      <c r="B159" s="41">
        <f>ROUND(PRRAS!J178,2)</f>
        <v>76515.89</v>
      </c>
      <c r="C159" s="41">
        <f>ROUND(PRRAS!K178,2)</f>
        <v>111725.89</v>
      </c>
      <c r="D159" s="41">
        <v>0.0</v>
      </c>
      <c r="E159" s="41">
        <v>0.0</v>
      </c>
      <c r="F159" s="44">
        <f t="shared" si="1"/>
        <v>473948.9186</v>
      </c>
      <c r="G159" s="1"/>
      <c r="I159" s="1"/>
      <c r="J159" s="47">
        <f t="shared" si="2"/>
        <v>0</v>
      </c>
      <c r="K159" s="1"/>
      <c r="L159" s="1"/>
      <c r="M159" s="1"/>
      <c r="N159" s="1"/>
      <c r="O159" s="1"/>
      <c r="P159" s="1"/>
      <c r="Q159" s="1"/>
      <c r="R159" s="1"/>
      <c r="S159" s="1"/>
      <c r="T159" s="1"/>
      <c r="U159" s="1"/>
      <c r="V159" s="1"/>
      <c r="W159" s="1"/>
      <c r="X159" s="1"/>
      <c r="Y159" s="1"/>
      <c r="Z159" s="1"/>
    </row>
    <row r="160" ht="12.75" customHeight="1">
      <c r="A160" s="43">
        <f>PRRAS!I179</f>
        <v>159</v>
      </c>
      <c r="B160" s="41">
        <f>ROUND(PRRAS!J179,2)</f>
        <v>46565.27</v>
      </c>
      <c r="C160" s="41">
        <f>ROUND(PRRAS!K179,2)</f>
        <v>21927.33</v>
      </c>
      <c r="D160" s="41">
        <v>0.0</v>
      </c>
      <c r="E160" s="41">
        <v>0.0</v>
      </c>
      <c r="F160" s="44">
        <f t="shared" si="1"/>
        <v>143767.6887</v>
      </c>
      <c r="G160" s="1"/>
      <c r="I160" s="1"/>
      <c r="J160" s="47">
        <f t="shared" si="2"/>
        <v>0</v>
      </c>
      <c r="K160" s="1"/>
      <c r="L160" s="1"/>
      <c r="M160" s="1"/>
      <c r="N160" s="1"/>
      <c r="O160" s="1"/>
      <c r="P160" s="1"/>
      <c r="Q160" s="1"/>
      <c r="R160" s="1"/>
      <c r="S160" s="1"/>
      <c r="T160" s="1"/>
      <c r="U160" s="1"/>
      <c r="V160" s="1"/>
      <c r="W160" s="1"/>
      <c r="X160" s="1"/>
      <c r="Y160" s="1"/>
      <c r="Z160" s="1"/>
    </row>
    <row r="161" ht="12.75" customHeight="1">
      <c r="A161" s="43">
        <f>PRRAS!I180</f>
        <v>160</v>
      </c>
      <c r="B161" s="41">
        <f>ROUND(PRRAS!J180,2)</f>
        <v>2</v>
      </c>
      <c r="C161" s="41">
        <f>ROUND(PRRAS!K180,2)</f>
        <v>2</v>
      </c>
      <c r="D161" s="41">
        <v>0.0</v>
      </c>
      <c r="E161" s="41">
        <v>0.0</v>
      </c>
      <c r="F161" s="44">
        <f t="shared" si="1"/>
        <v>9.6</v>
      </c>
      <c r="G161" s="1"/>
      <c r="I161" s="1"/>
      <c r="J161" s="47">
        <f t="shared" ref="J161:J164" si="3">ABS(B161-ROUND(B161,0))+ABS(C161-ROUND(C161,0))</f>
        <v>0</v>
      </c>
      <c r="K161" s="1"/>
      <c r="L161" s="1"/>
      <c r="M161" s="1"/>
      <c r="N161" s="1"/>
      <c r="O161" s="1"/>
      <c r="P161" s="1"/>
      <c r="Q161" s="1"/>
      <c r="R161" s="1"/>
      <c r="S161" s="1"/>
      <c r="T161" s="1"/>
      <c r="U161" s="1"/>
      <c r="V161" s="1"/>
      <c r="W161" s="1"/>
      <c r="X161" s="1"/>
      <c r="Y161" s="1"/>
      <c r="Z161" s="1"/>
    </row>
    <row r="162" ht="12.75" customHeight="1">
      <c r="A162" s="43">
        <f>PRRAS!I181</f>
        <v>161</v>
      </c>
      <c r="B162" s="41">
        <f>ROUND(PRRAS!J181,2)</f>
        <v>2</v>
      </c>
      <c r="C162" s="41">
        <f>ROUND(PRRAS!K181,2)</f>
        <v>2</v>
      </c>
      <c r="D162" s="41">
        <v>0.0</v>
      </c>
      <c r="E162" s="41">
        <v>0.0</v>
      </c>
      <c r="F162" s="44">
        <f t="shared" si="1"/>
        <v>9.66</v>
      </c>
      <c r="G162" s="1"/>
      <c r="I162" s="1"/>
      <c r="J162" s="47">
        <f t="shared" si="3"/>
        <v>0</v>
      </c>
      <c r="K162" s="1"/>
      <c r="L162" s="1"/>
      <c r="M162" s="1"/>
      <c r="N162" s="1"/>
      <c r="O162" s="1"/>
      <c r="P162" s="1"/>
      <c r="Q162" s="1"/>
      <c r="R162" s="1"/>
      <c r="S162" s="1"/>
      <c r="T162" s="1"/>
      <c r="U162" s="1"/>
      <c r="V162" s="1"/>
      <c r="W162" s="1"/>
      <c r="X162" s="1"/>
      <c r="Y162" s="1"/>
      <c r="Z162" s="1"/>
    </row>
    <row r="163" ht="12.75" customHeight="1">
      <c r="A163" s="43">
        <f>PRRAS!I182</f>
        <v>162</v>
      </c>
      <c r="B163" s="41">
        <f>ROUND(PRRAS!J182,2)</f>
        <v>0</v>
      </c>
      <c r="C163" s="41">
        <f>ROUND(PRRAS!K182,2)</f>
        <v>0</v>
      </c>
      <c r="D163" s="41">
        <v>0.0</v>
      </c>
      <c r="E163" s="41">
        <v>0.0</v>
      </c>
      <c r="F163" s="44">
        <f t="shared" si="1"/>
        <v>0</v>
      </c>
      <c r="G163" s="1"/>
      <c r="I163" s="1"/>
      <c r="J163" s="47">
        <f t="shared" si="3"/>
        <v>0</v>
      </c>
      <c r="K163" s="1"/>
      <c r="L163" s="1"/>
      <c r="M163" s="1"/>
      <c r="N163" s="1"/>
      <c r="O163" s="1"/>
      <c r="P163" s="1"/>
      <c r="Q163" s="1"/>
      <c r="R163" s="1"/>
      <c r="S163" s="1"/>
      <c r="T163" s="1"/>
      <c r="U163" s="1"/>
      <c r="V163" s="1"/>
      <c r="W163" s="1"/>
      <c r="X163" s="1"/>
      <c r="Y163" s="1"/>
      <c r="Z163" s="1"/>
    </row>
    <row r="164" ht="12.75" customHeight="1">
      <c r="A164" s="43">
        <f>PRRAS!I183</f>
        <v>163</v>
      </c>
      <c r="B164" s="41">
        <f>ROUND(PRRAS!J183,2)</f>
        <v>0</v>
      </c>
      <c r="C164" s="41">
        <f>ROUND(PRRAS!K183,2)</f>
        <v>0</v>
      </c>
      <c r="D164" s="41">
        <v>0.0</v>
      </c>
      <c r="E164" s="41">
        <v>0.0</v>
      </c>
      <c r="F164" s="44">
        <f t="shared" si="1"/>
        <v>0</v>
      </c>
      <c r="G164" s="1"/>
      <c r="I164" s="1"/>
      <c r="J164" s="47">
        <f t="shared" si="3"/>
        <v>0</v>
      </c>
      <c r="K164" s="1"/>
      <c r="L164" s="1"/>
      <c r="M164" s="1"/>
      <c r="N164" s="1"/>
      <c r="O164" s="1"/>
      <c r="P164" s="1"/>
      <c r="Q164" s="1"/>
      <c r="R164" s="1"/>
      <c r="S164" s="1"/>
      <c r="T164" s="1"/>
      <c r="U164" s="1"/>
      <c r="V164" s="1"/>
      <c r="W164" s="1"/>
      <c r="X164" s="1"/>
      <c r="Y164" s="1"/>
      <c r="Z164" s="1"/>
    </row>
    <row r="165" ht="12.75" customHeight="1">
      <c r="A165" s="43">
        <f>PRRAS!I186</f>
        <v>164</v>
      </c>
      <c r="B165" s="41">
        <f>ROUND(PRRAS!J186,2)</f>
        <v>0</v>
      </c>
      <c r="C165" s="41">
        <f>ROUND(PRRAS!K186,2)</f>
        <v>0</v>
      </c>
      <c r="D165" s="41">
        <v>0.0</v>
      </c>
      <c r="E165" s="41">
        <v>0.0</v>
      </c>
      <c r="F165" s="44">
        <f t="shared" si="1"/>
        <v>0</v>
      </c>
      <c r="G165" s="1"/>
      <c r="I165" s="1"/>
      <c r="J165" s="47">
        <f t="shared" ref="J165:J172" si="4">ABS(B165-ROUND(B165,2))+ABS(C165-ROUND(C165,2))</f>
        <v>0</v>
      </c>
      <c r="K165" s="1"/>
      <c r="L165" s="1"/>
      <c r="M165" s="1"/>
      <c r="N165" s="1"/>
      <c r="O165" s="1"/>
      <c r="P165" s="1"/>
      <c r="Q165" s="1"/>
      <c r="R165" s="1"/>
      <c r="S165" s="1"/>
      <c r="T165" s="1"/>
      <c r="U165" s="1"/>
      <c r="V165" s="1"/>
      <c r="W165" s="1"/>
      <c r="X165" s="1"/>
      <c r="Y165" s="1"/>
      <c r="Z165" s="1"/>
    </row>
    <row r="166" ht="12.75" customHeight="1">
      <c r="A166" s="43">
        <f>PRRAS!I187</f>
        <v>165</v>
      </c>
      <c r="B166" s="41">
        <f>ROUND(PRRAS!J187,2)</f>
        <v>0</v>
      </c>
      <c r="C166" s="41">
        <f>ROUND(PRRAS!K187,2)</f>
        <v>0</v>
      </c>
      <c r="D166" s="41">
        <v>0.0</v>
      </c>
      <c r="E166" s="41">
        <v>0.0</v>
      </c>
      <c r="F166" s="44">
        <f t="shared" si="1"/>
        <v>0</v>
      </c>
      <c r="G166" s="1"/>
      <c r="I166" s="1"/>
      <c r="J166" s="47">
        <f t="shared" si="4"/>
        <v>0</v>
      </c>
      <c r="K166" s="1"/>
      <c r="L166" s="1"/>
      <c r="M166" s="1"/>
      <c r="N166" s="1"/>
      <c r="O166" s="1"/>
      <c r="P166" s="1"/>
      <c r="Q166" s="1"/>
      <c r="R166" s="1"/>
      <c r="S166" s="1"/>
      <c r="T166" s="1"/>
      <c r="U166" s="1"/>
      <c r="V166" s="1"/>
      <c r="W166" s="1"/>
      <c r="X166" s="1"/>
      <c r="Y166" s="1"/>
      <c r="Z166" s="1"/>
    </row>
    <row r="167" ht="12.75" customHeight="1">
      <c r="A167" s="43">
        <f>PRRAS!I188</f>
        <v>166</v>
      </c>
      <c r="B167" s="41">
        <f>ROUND(PRRAS!J188,2)</f>
        <v>0</v>
      </c>
      <c r="C167" s="41">
        <f>ROUND(PRRAS!K188,2)</f>
        <v>0</v>
      </c>
      <c r="D167" s="41">
        <v>0.0</v>
      </c>
      <c r="E167" s="41">
        <v>0.0</v>
      </c>
      <c r="F167" s="44">
        <f t="shared" si="1"/>
        <v>0</v>
      </c>
      <c r="G167" s="1"/>
      <c r="I167" s="1"/>
      <c r="J167" s="47">
        <f t="shared" si="4"/>
        <v>0</v>
      </c>
      <c r="K167" s="1"/>
      <c r="L167" s="1"/>
      <c r="M167" s="1"/>
      <c r="N167" s="1"/>
      <c r="O167" s="1"/>
      <c r="P167" s="1"/>
      <c r="Q167" s="1"/>
      <c r="R167" s="1"/>
      <c r="S167" s="1"/>
      <c r="T167" s="1"/>
      <c r="U167" s="1"/>
      <c r="V167" s="1"/>
      <c r="W167" s="1"/>
      <c r="X167" s="1"/>
      <c r="Y167" s="1"/>
      <c r="Z167" s="1"/>
    </row>
    <row r="168" ht="12.75" customHeight="1">
      <c r="A168" s="43">
        <f>PRRAS!I189</f>
        <v>167</v>
      </c>
      <c r="B168" s="41">
        <f>ROUND(PRRAS!J189,2)</f>
        <v>0</v>
      </c>
      <c r="C168" s="41">
        <f>ROUND(PRRAS!K189,2)</f>
        <v>0</v>
      </c>
      <c r="D168" s="41">
        <v>0.0</v>
      </c>
      <c r="E168" s="41">
        <v>0.0</v>
      </c>
      <c r="F168" s="44">
        <f t="shared" si="1"/>
        <v>0</v>
      </c>
      <c r="G168" s="1"/>
      <c r="I168" s="1"/>
      <c r="J168" s="47">
        <f t="shared" si="4"/>
        <v>0</v>
      </c>
      <c r="K168" s="1"/>
      <c r="L168" s="1"/>
      <c r="M168" s="1"/>
      <c r="N168" s="1"/>
      <c r="O168" s="1"/>
      <c r="P168" s="1"/>
      <c r="Q168" s="1"/>
      <c r="R168" s="1"/>
      <c r="S168" s="1"/>
      <c r="T168" s="1"/>
      <c r="U168" s="1"/>
      <c r="V168" s="1"/>
      <c r="W168" s="1"/>
      <c r="X168" s="1"/>
      <c r="Y168" s="1"/>
      <c r="Z168" s="1"/>
    </row>
    <row r="169" ht="12.75" customHeight="1">
      <c r="A169" s="43">
        <f>PRRAS!I190</f>
        <v>168</v>
      </c>
      <c r="B169" s="41">
        <f>ROUND(PRRAS!J190,2)</f>
        <v>0</v>
      </c>
      <c r="C169" s="41">
        <f>ROUND(PRRAS!K190,2)</f>
        <v>0</v>
      </c>
      <c r="D169" s="41">
        <v>0.0</v>
      </c>
      <c r="E169" s="41">
        <v>0.0</v>
      </c>
      <c r="F169" s="44">
        <f t="shared" si="1"/>
        <v>0</v>
      </c>
      <c r="G169" s="1"/>
      <c r="I169" s="1"/>
      <c r="J169" s="47">
        <f t="shared" si="4"/>
        <v>0</v>
      </c>
      <c r="K169" s="1"/>
      <c r="L169" s="1"/>
      <c r="M169" s="1"/>
      <c r="N169" s="1"/>
      <c r="O169" s="1"/>
      <c r="P169" s="1"/>
      <c r="Q169" s="1"/>
      <c r="R169" s="1"/>
      <c r="S169" s="1"/>
      <c r="T169" s="1"/>
      <c r="U169" s="1"/>
      <c r="V169" s="1"/>
      <c r="W169" s="1"/>
      <c r="X169" s="1"/>
      <c r="Y169" s="1"/>
      <c r="Z169" s="1"/>
    </row>
    <row r="170" ht="12.75" customHeight="1">
      <c r="A170" s="43">
        <f>PRRAS!I191</f>
        <v>169</v>
      </c>
      <c r="B170" s="41">
        <f>ROUND(PRRAS!J191,2)</f>
        <v>0</v>
      </c>
      <c r="C170" s="41">
        <f>ROUND(PRRAS!K191,2)</f>
        <v>0</v>
      </c>
      <c r="D170" s="41">
        <v>0.0</v>
      </c>
      <c r="E170" s="41">
        <v>0.0</v>
      </c>
      <c r="F170" s="44">
        <f t="shared" si="1"/>
        <v>0</v>
      </c>
      <c r="G170" s="1"/>
      <c r="I170" s="1"/>
      <c r="J170" s="47">
        <f t="shared" si="4"/>
        <v>0</v>
      </c>
      <c r="K170" s="1"/>
      <c r="L170" s="1"/>
      <c r="M170" s="1"/>
      <c r="N170" s="1"/>
      <c r="O170" s="1"/>
      <c r="P170" s="1"/>
      <c r="Q170" s="1"/>
      <c r="R170" s="1"/>
      <c r="S170" s="1"/>
      <c r="T170" s="1"/>
      <c r="U170" s="1"/>
      <c r="V170" s="1"/>
      <c r="W170" s="1"/>
      <c r="X170" s="1"/>
      <c r="Y170" s="1"/>
      <c r="Z170" s="1"/>
    </row>
    <row r="171" ht="12.75" customHeight="1">
      <c r="A171" s="43">
        <f>PRRAS!I193</f>
        <v>170</v>
      </c>
      <c r="B171" s="41">
        <f>ROUND(PRRAS!J193,2)</f>
        <v>0</v>
      </c>
      <c r="C171" s="41">
        <f>ROUND(PRRAS!K193,2)</f>
        <v>0</v>
      </c>
      <c r="D171" s="41">
        <v>0.0</v>
      </c>
      <c r="E171" s="41">
        <v>0.0</v>
      </c>
      <c r="F171" s="44">
        <f t="shared" si="1"/>
        <v>0</v>
      </c>
      <c r="G171" s="1"/>
      <c r="I171" s="1"/>
      <c r="J171" s="47">
        <f t="shared" si="4"/>
        <v>0</v>
      </c>
      <c r="K171" s="1"/>
      <c r="L171" s="1"/>
      <c r="M171" s="1"/>
      <c r="N171" s="1"/>
      <c r="O171" s="1"/>
      <c r="P171" s="1"/>
      <c r="Q171" s="1"/>
      <c r="R171" s="1"/>
      <c r="S171" s="1"/>
      <c r="T171" s="1"/>
      <c r="U171" s="1"/>
      <c r="V171" s="1"/>
      <c r="W171" s="1"/>
      <c r="X171" s="1"/>
      <c r="Y171" s="1"/>
      <c r="Z171" s="1"/>
    </row>
    <row r="172" ht="12.75" customHeight="1">
      <c r="A172" s="43">
        <f>PRRAS!I194</f>
        <v>171</v>
      </c>
      <c r="B172" s="41">
        <f>ROUND(PRRAS!J194,2)</f>
        <v>4</v>
      </c>
      <c r="C172" s="41">
        <f>ROUND(PRRAS!K194,2)</f>
        <v>4</v>
      </c>
      <c r="D172" s="41">
        <v>0.0</v>
      </c>
      <c r="E172" s="41">
        <v>0.0</v>
      </c>
      <c r="F172" s="44">
        <f t="shared" si="1"/>
        <v>20.52</v>
      </c>
      <c r="G172" s="1"/>
      <c r="I172" s="1"/>
      <c r="J172" s="47">
        <f t="shared" si="4"/>
        <v>0</v>
      </c>
      <c r="K172" s="1"/>
      <c r="L172" s="1"/>
      <c r="M172" s="1"/>
      <c r="N172" s="1"/>
      <c r="O172" s="1"/>
      <c r="P172" s="1"/>
      <c r="Q172" s="1"/>
      <c r="R172" s="1"/>
      <c r="S172" s="1"/>
      <c r="T172" s="1"/>
      <c r="U172" s="1"/>
      <c r="V172" s="1"/>
      <c r="W172" s="1"/>
      <c r="X172" s="1"/>
      <c r="Y172" s="1"/>
      <c r="Z172" s="1"/>
    </row>
    <row r="173" ht="12.75" customHeight="1">
      <c r="A173" s="1"/>
      <c r="B173" s="1"/>
      <c r="C173" s="1"/>
      <c r="D173" s="1"/>
      <c r="E173" s="1"/>
      <c r="F173" s="41"/>
      <c r="G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41"/>
      <c r="G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41"/>
      <c r="G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41"/>
      <c r="G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41"/>
      <c r="G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41"/>
      <c r="G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41"/>
      <c r="G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41"/>
      <c r="G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41"/>
      <c r="G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41"/>
      <c r="G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41"/>
      <c r="G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41"/>
      <c r="G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41"/>
      <c r="G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41"/>
      <c r="G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41"/>
      <c r="G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41"/>
      <c r="G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41"/>
      <c r="G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41"/>
      <c r="G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41"/>
      <c r="G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41"/>
      <c r="G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41"/>
      <c r="G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41"/>
      <c r="G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41"/>
      <c r="G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41"/>
      <c r="G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41"/>
      <c r="G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41"/>
      <c r="G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41"/>
      <c r="G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41"/>
      <c r="G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41"/>
      <c r="G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41"/>
      <c r="G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41"/>
      <c r="G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41"/>
      <c r="G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41"/>
      <c r="G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41"/>
      <c r="G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41"/>
      <c r="G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41"/>
      <c r="G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41"/>
      <c r="G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41"/>
      <c r="G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41"/>
      <c r="G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41"/>
      <c r="G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41"/>
      <c r="G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41"/>
      <c r="G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41"/>
      <c r="G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41"/>
      <c r="G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41"/>
      <c r="G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41"/>
      <c r="G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41"/>
      <c r="G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41"/>
      <c r="G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41"/>
      <c r="G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41"/>
      <c r="G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41"/>
      <c r="G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41"/>
      <c r="G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41"/>
      <c r="G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41"/>
      <c r="G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41"/>
      <c r="G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41"/>
      <c r="G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41"/>
      <c r="G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41"/>
      <c r="G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41"/>
      <c r="G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41"/>
      <c r="G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41"/>
      <c r="G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41"/>
      <c r="G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41"/>
      <c r="G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41"/>
      <c r="G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41"/>
      <c r="G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41"/>
      <c r="G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41"/>
      <c r="G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41"/>
      <c r="G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41"/>
      <c r="G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41"/>
      <c r="G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41"/>
      <c r="G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41"/>
      <c r="G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41"/>
      <c r="G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41"/>
      <c r="G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41"/>
      <c r="G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41"/>
      <c r="G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41"/>
      <c r="G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41"/>
      <c r="G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41"/>
      <c r="G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41"/>
      <c r="G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41"/>
      <c r="G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41"/>
      <c r="G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41"/>
      <c r="G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41"/>
      <c r="G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41"/>
      <c r="G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41"/>
      <c r="G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41"/>
      <c r="G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41"/>
      <c r="G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41"/>
      <c r="G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41"/>
      <c r="G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41"/>
      <c r="G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41"/>
      <c r="G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41"/>
      <c r="G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41"/>
      <c r="G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41"/>
      <c r="G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41"/>
      <c r="G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41"/>
      <c r="G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41"/>
      <c r="G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41"/>
      <c r="G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41"/>
      <c r="G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41"/>
      <c r="G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41"/>
      <c r="G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41"/>
      <c r="G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41"/>
      <c r="G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41"/>
      <c r="G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41"/>
      <c r="G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41"/>
      <c r="G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41"/>
      <c r="G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41"/>
      <c r="G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41"/>
      <c r="G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41"/>
      <c r="G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41"/>
      <c r="G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41"/>
      <c r="G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41"/>
      <c r="G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41"/>
      <c r="G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41"/>
      <c r="G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41"/>
      <c r="G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41"/>
      <c r="G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41"/>
      <c r="G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41"/>
      <c r="G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41"/>
      <c r="G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41"/>
      <c r="G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41"/>
      <c r="G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41"/>
      <c r="G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41"/>
      <c r="G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41"/>
      <c r="G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41"/>
      <c r="G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41"/>
      <c r="G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41"/>
      <c r="G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41"/>
      <c r="G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41"/>
      <c r="G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41"/>
      <c r="G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41"/>
      <c r="G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41"/>
      <c r="G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41"/>
      <c r="G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41"/>
      <c r="G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41"/>
      <c r="G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41"/>
      <c r="G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41"/>
      <c r="G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41"/>
      <c r="G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41"/>
      <c r="G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41"/>
      <c r="G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41"/>
      <c r="G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41"/>
      <c r="G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41"/>
      <c r="G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41"/>
      <c r="G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41"/>
      <c r="G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41"/>
      <c r="G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41"/>
      <c r="G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41"/>
      <c r="G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41"/>
      <c r="G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41"/>
      <c r="G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41"/>
      <c r="G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41"/>
      <c r="G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41"/>
      <c r="G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41"/>
      <c r="G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41"/>
      <c r="G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41"/>
      <c r="G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41"/>
      <c r="G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41"/>
      <c r="G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41"/>
      <c r="G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41"/>
      <c r="G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41"/>
      <c r="G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41"/>
      <c r="G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41"/>
      <c r="G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41"/>
      <c r="G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41"/>
      <c r="G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41"/>
      <c r="G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41"/>
      <c r="G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41"/>
      <c r="G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41"/>
      <c r="G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41"/>
      <c r="G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41"/>
      <c r="G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41"/>
      <c r="G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41"/>
      <c r="G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41"/>
      <c r="G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41"/>
      <c r="G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41"/>
      <c r="G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41"/>
      <c r="G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41"/>
      <c r="G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41"/>
      <c r="G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41"/>
      <c r="G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41"/>
      <c r="G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41"/>
      <c r="G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41"/>
      <c r="G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41"/>
      <c r="G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41"/>
      <c r="G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41"/>
      <c r="G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41"/>
      <c r="G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41"/>
      <c r="G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41"/>
      <c r="G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41"/>
      <c r="G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41"/>
      <c r="G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41"/>
      <c r="G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41"/>
      <c r="G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41"/>
      <c r="G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41"/>
      <c r="G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41"/>
      <c r="G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41"/>
      <c r="G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41"/>
      <c r="G372" s="1"/>
      <c r="I372" s="1"/>
      <c r="J372" s="1"/>
      <c r="K372" s="1"/>
      <c r="L372" s="1"/>
      <c r="M372" s="1"/>
      <c r="N372" s="1"/>
      <c r="O372" s="1"/>
      <c r="P372" s="1"/>
      <c r="Q372" s="1"/>
      <c r="R372" s="1"/>
      <c r="S372" s="1"/>
      <c r="T372" s="1"/>
      <c r="U372" s="1"/>
      <c r="V372" s="1"/>
      <c r="W372" s="1"/>
      <c r="X372" s="1"/>
      <c r="Y372" s="1"/>
      <c r="Z372" s="1"/>
    </row>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A2:A172">
    <cfRule type="cellIs" dxfId="0" priority="1" operator="equal">
      <formula>0</formula>
    </cfRule>
  </conditionalFormatting>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5.0"/>
    <col customWidth="1" min="2" max="6" width="15.63"/>
    <col customWidth="1" min="7" max="7" width="25.63"/>
    <col customWidth="1" min="8" max="8" width="15.63"/>
    <col customWidth="1" min="9" max="9" width="25.63"/>
    <col customWidth="1" min="10" max="10" width="15.63"/>
    <col customWidth="1" min="11" max="26" width="8.0"/>
  </cols>
  <sheetData>
    <row r="1" ht="12.75" customHeight="1">
      <c r="A1" s="1" t="s">
        <v>27</v>
      </c>
      <c r="B1" s="1" t="s">
        <v>28</v>
      </c>
      <c r="C1" s="1" t="s">
        <v>29</v>
      </c>
      <c r="D1" s="1" t="s">
        <v>30</v>
      </c>
      <c r="E1" s="1" t="s">
        <v>31</v>
      </c>
      <c r="F1" s="41" t="s">
        <v>32</v>
      </c>
      <c r="G1" s="1" t="s">
        <v>33</v>
      </c>
      <c r="H1" s="42" t="s">
        <v>34</v>
      </c>
      <c r="I1" s="1" t="s">
        <v>35</v>
      </c>
      <c r="J1" s="1" t="s">
        <v>36</v>
      </c>
      <c r="K1" s="1"/>
      <c r="L1" s="1"/>
      <c r="M1" s="1"/>
      <c r="N1" s="1"/>
      <c r="O1" s="1"/>
      <c r="P1" s="1"/>
      <c r="Q1" s="1"/>
      <c r="R1" s="1"/>
      <c r="S1" s="1"/>
      <c r="T1" s="1"/>
      <c r="U1" s="1"/>
      <c r="V1" s="1"/>
      <c r="W1" s="1"/>
      <c r="X1" s="1"/>
      <c r="Y1" s="1"/>
      <c r="Z1" s="1"/>
    </row>
    <row r="2" ht="12.75" customHeight="1">
      <c r="A2" s="43">
        <f>BIL!I19</f>
        <v>1</v>
      </c>
      <c r="B2" s="41">
        <f>ROUND(BIL!J19,2)</f>
        <v>48018.45</v>
      </c>
      <c r="C2" s="41">
        <f>ROUND(BIL!K19,2)</f>
        <v>23954.26</v>
      </c>
      <c r="D2" s="41">
        <v>0.0</v>
      </c>
      <c r="E2" s="41">
        <v>0.0</v>
      </c>
      <c r="F2" s="44">
        <f t="shared" ref="F2:F374" si="1">A2/100*B2+A2/50*C2</f>
        <v>959.2697</v>
      </c>
      <c r="G2" s="45" t="str">
        <f>TRIM(UPPER(RefStr!C13))</f>
        <v>HR5423600001102266561</v>
      </c>
      <c r="H2" s="46">
        <v>0.0</v>
      </c>
      <c r="I2" s="45" t="s">
        <v>37</v>
      </c>
      <c r="J2" s="47">
        <f t="shared" ref="J2:J362" si="2">ABS(B2-ROUND(B2,2))+ABS(C2-ROUND(C2,2))</f>
        <v>0</v>
      </c>
      <c r="K2" s="1"/>
      <c r="L2" s="1"/>
      <c r="M2" s="1"/>
      <c r="N2" s="1"/>
      <c r="O2" s="1"/>
      <c r="P2" s="1"/>
      <c r="Q2" s="1"/>
      <c r="R2" s="1"/>
      <c r="S2" s="1"/>
      <c r="T2" s="1"/>
      <c r="U2" s="1"/>
      <c r="V2" s="1"/>
      <c r="W2" s="1"/>
      <c r="X2" s="1"/>
      <c r="Y2" s="1"/>
      <c r="Z2" s="1"/>
    </row>
    <row r="3" ht="12.75" customHeight="1">
      <c r="A3" s="43">
        <f>BIL!I20</f>
        <v>2</v>
      </c>
      <c r="B3" s="41">
        <f>ROUND(BIL!J20,2)</f>
        <v>1453.18</v>
      </c>
      <c r="C3" s="41">
        <f>ROUND(BIL!K20,2)</f>
        <v>1694.9</v>
      </c>
      <c r="D3" s="41">
        <v>0.0</v>
      </c>
      <c r="E3" s="41">
        <v>0.0</v>
      </c>
      <c r="F3" s="44">
        <f t="shared" si="1"/>
        <v>96.8596</v>
      </c>
      <c r="G3" s="1" t="str">
        <f>TEXT(INT(VALUE(RefStr!J11)),"00000000")</f>
        <v>02857383</v>
      </c>
      <c r="I3" s="45" t="s">
        <v>38</v>
      </c>
      <c r="J3" s="47">
        <f t="shared" si="2"/>
        <v>0</v>
      </c>
      <c r="K3" s="1"/>
      <c r="L3" s="1"/>
      <c r="M3" s="1"/>
      <c r="N3" s="1"/>
      <c r="O3" s="1"/>
      <c r="P3" s="1"/>
      <c r="Q3" s="1"/>
      <c r="R3" s="1"/>
      <c r="S3" s="1"/>
      <c r="T3" s="1"/>
      <c r="U3" s="1"/>
      <c r="V3" s="1"/>
      <c r="W3" s="1"/>
      <c r="X3" s="1"/>
      <c r="Y3" s="1"/>
      <c r="Z3" s="1"/>
    </row>
    <row r="4" ht="12.75" customHeight="1">
      <c r="A4" s="43">
        <f>BIL!I21</f>
        <v>3</v>
      </c>
      <c r="B4" s="41">
        <f>ROUND(BIL!J21,2)</f>
        <v>0</v>
      </c>
      <c r="C4" s="41">
        <f>ROUND(BIL!K21,2)</f>
        <v>0</v>
      </c>
      <c r="D4" s="41">
        <v>0.0</v>
      </c>
      <c r="E4" s="41">
        <v>0.0</v>
      </c>
      <c r="F4" s="44">
        <f t="shared" si="1"/>
        <v>0</v>
      </c>
      <c r="G4" s="1" t="str">
        <f>IF(ISERROR(RefStr!C7),"-",UPPER(TRIM(RefStr!C7)))</f>
        <v>HRVATSKA KOMORA EDUKACIJSKIH REHABILITATORA</v>
      </c>
      <c r="I4" s="45" t="s">
        <v>39</v>
      </c>
      <c r="J4" s="47">
        <f t="shared" si="2"/>
        <v>0</v>
      </c>
      <c r="K4" s="1"/>
      <c r="L4" s="1"/>
      <c r="M4" s="1"/>
      <c r="N4" s="1"/>
      <c r="O4" s="1"/>
      <c r="P4" s="1"/>
      <c r="Q4" s="1"/>
      <c r="R4" s="1"/>
      <c r="S4" s="1"/>
      <c r="T4" s="1"/>
      <c r="U4" s="1"/>
      <c r="V4" s="1"/>
      <c r="W4" s="1"/>
      <c r="X4" s="1"/>
      <c r="Y4" s="1"/>
      <c r="Z4" s="1"/>
    </row>
    <row r="5" ht="12.75" customHeight="1">
      <c r="A5" s="43">
        <f>BIL!I22</f>
        <v>4</v>
      </c>
      <c r="B5" s="41">
        <f>ROUND(BIL!J22,2)</f>
        <v>0</v>
      </c>
      <c r="C5" s="41">
        <f>ROUND(BIL!K22,2)</f>
        <v>0</v>
      </c>
      <c r="D5" s="41">
        <v>0.0</v>
      </c>
      <c r="E5" s="41">
        <v>0.0</v>
      </c>
      <c r="F5" s="44">
        <f t="shared" si="1"/>
        <v>0</v>
      </c>
      <c r="G5" s="1" t="str">
        <f>TEXT(INT(VALUE(RefStr!C9)),"00000")</f>
        <v>10000</v>
      </c>
      <c r="I5" s="45" t="s">
        <v>40</v>
      </c>
      <c r="J5" s="47">
        <f t="shared" si="2"/>
        <v>0</v>
      </c>
      <c r="K5" s="1"/>
      <c r="L5" s="1"/>
      <c r="M5" s="1"/>
      <c r="N5" s="1"/>
      <c r="O5" s="1"/>
      <c r="P5" s="1"/>
      <c r="Q5" s="1"/>
      <c r="R5" s="1"/>
      <c r="S5" s="1"/>
      <c r="T5" s="1"/>
      <c r="U5" s="1"/>
      <c r="V5" s="1"/>
      <c r="W5" s="1"/>
      <c r="X5" s="1"/>
      <c r="Y5" s="1"/>
      <c r="Z5" s="1"/>
    </row>
    <row r="6" ht="12.75" customHeight="1">
      <c r="A6" s="43">
        <f>BIL!I23</f>
        <v>5</v>
      </c>
      <c r="B6" s="41">
        <f>ROUND(BIL!J23,2)</f>
        <v>0</v>
      </c>
      <c r="C6" s="41">
        <f>ROUND(BIL!K23,2)</f>
        <v>0</v>
      </c>
      <c r="D6" s="41">
        <v>0.0</v>
      </c>
      <c r="E6" s="41">
        <v>0.0</v>
      </c>
      <c r="F6" s="44">
        <f t="shared" si="1"/>
        <v>0</v>
      </c>
      <c r="G6" s="1" t="str">
        <f>IF(ISERROR(RefStr!E9),"-",UPPER(TRIM(RefStr!E9)))</f>
        <v>ZAGREB</v>
      </c>
      <c r="I6" s="45" t="s">
        <v>41</v>
      </c>
      <c r="J6" s="47">
        <f t="shared" si="2"/>
        <v>0</v>
      </c>
      <c r="K6" s="1"/>
      <c r="L6" s="1"/>
      <c r="M6" s="1"/>
      <c r="N6" s="1"/>
      <c r="O6" s="1"/>
      <c r="P6" s="1"/>
      <c r="Q6" s="1"/>
      <c r="R6" s="1"/>
      <c r="S6" s="1"/>
      <c r="T6" s="1"/>
      <c r="U6" s="1"/>
      <c r="V6" s="1"/>
      <c r="W6" s="1"/>
      <c r="X6" s="1"/>
      <c r="Y6" s="1"/>
      <c r="Z6" s="1"/>
    </row>
    <row r="7" ht="12.75" customHeight="1">
      <c r="A7" s="43">
        <f>BIL!I24</f>
        <v>6</v>
      </c>
      <c r="B7" s="41">
        <f>ROUND(BIL!J24,2)</f>
        <v>0</v>
      </c>
      <c r="C7" s="41">
        <f>ROUND(BIL!K24,2)</f>
        <v>0</v>
      </c>
      <c r="D7" s="41">
        <v>0.0</v>
      </c>
      <c r="E7" s="41">
        <v>0.0</v>
      </c>
      <c r="F7" s="44">
        <f t="shared" si="1"/>
        <v>0</v>
      </c>
      <c r="G7" s="1" t="str">
        <f>IF(ISERROR(RefStr!C11),"-",(TRIM(RefStr!C11)))</f>
        <v>NAD LIPOM 13/1</v>
      </c>
      <c r="I7" s="45" t="s">
        <v>42</v>
      </c>
      <c r="J7" s="47">
        <f t="shared" si="2"/>
        <v>0</v>
      </c>
      <c r="K7" s="1"/>
      <c r="L7" s="1"/>
      <c r="M7" s="1"/>
      <c r="N7" s="1"/>
      <c r="O7" s="1"/>
      <c r="P7" s="1"/>
      <c r="Q7" s="1"/>
      <c r="R7" s="1"/>
      <c r="S7" s="1"/>
      <c r="T7" s="1"/>
      <c r="U7" s="1"/>
      <c r="V7" s="1"/>
      <c r="W7" s="1"/>
      <c r="X7" s="1"/>
      <c r="Y7" s="1"/>
      <c r="Z7" s="1"/>
    </row>
    <row r="8" ht="12.75" customHeight="1">
      <c r="A8" s="43">
        <f>BIL!I25</f>
        <v>7</v>
      </c>
      <c r="B8" s="41">
        <f>ROUND(BIL!J25,2)</f>
        <v>0</v>
      </c>
      <c r="C8" s="41">
        <f>ROUND(BIL!K25,2)</f>
        <v>0</v>
      </c>
      <c r="D8" s="41">
        <v>0.0</v>
      </c>
      <c r="E8" s="41">
        <v>0.0</v>
      </c>
      <c r="F8" s="44">
        <f t="shared" si="1"/>
        <v>0</v>
      </c>
      <c r="G8" s="1" t="str">
        <f>TEXT(INT(VALUE(RefStr!C15)),"0000")</f>
        <v>9412</v>
      </c>
      <c r="I8" s="45" t="s">
        <v>43</v>
      </c>
      <c r="J8" s="47">
        <f t="shared" si="2"/>
        <v>0</v>
      </c>
      <c r="K8" s="1"/>
      <c r="L8" s="1"/>
      <c r="M8" s="1"/>
      <c r="N8" s="1"/>
      <c r="O8" s="1"/>
      <c r="P8" s="1"/>
      <c r="Q8" s="1"/>
      <c r="R8" s="1"/>
      <c r="S8" s="1"/>
      <c r="T8" s="1"/>
      <c r="U8" s="1"/>
      <c r="V8" s="1"/>
      <c r="W8" s="1"/>
      <c r="X8" s="1"/>
      <c r="Y8" s="1"/>
      <c r="Z8" s="1"/>
    </row>
    <row r="9" ht="12.75" customHeight="1">
      <c r="A9" s="43">
        <f>BIL!I26</f>
        <v>8</v>
      </c>
      <c r="B9" s="41">
        <f>ROUND(BIL!J26,2)</f>
        <v>0</v>
      </c>
      <c r="C9" s="41">
        <f>ROUND(BIL!K26,2)</f>
        <v>0</v>
      </c>
      <c r="D9" s="41">
        <v>0.0</v>
      </c>
      <c r="E9" s="41">
        <v>0.0</v>
      </c>
      <c r="F9" s="44">
        <f t="shared" si="1"/>
        <v>0</v>
      </c>
      <c r="G9" s="1" t="str">
        <f>IF(RefStr!J17&lt;&gt;"",TEXT(INT(VALUE(RefStr!J17)),"00"),"00")</f>
        <v>21</v>
      </c>
      <c r="I9" s="45" t="s">
        <v>44</v>
      </c>
      <c r="J9" s="47">
        <f t="shared" si="2"/>
        <v>0</v>
      </c>
      <c r="K9" s="1"/>
      <c r="L9" s="1"/>
      <c r="M9" s="1"/>
      <c r="N9" s="1"/>
      <c r="O9" s="1"/>
      <c r="P9" s="1"/>
      <c r="Q9" s="1"/>
      <c r="R9" s="1"/>
      <c r="S9" s="1"/>
      <c r="T9" s="1"/>
      <c r="U9" s="1"/>
      <c r="V9" s="1"/>
      <c r="W9" s="1"/>
      <c r="X9" s="1"/>
      <c r="Y9" s="1"/>
      <c r="Z9" s="1"/>
    </row>
    <row r="10" ht="12.75" customHeight="1">
      <c r="A10" s="43">
        <f>BIL!I27</f>
        <v>9</v>
      </c>
      <c r="B10" s="41">
        <f>ROUND(BIL!J27,2)</f>
        <v>0</v>
      </c>
      <c r="C10" s="41">
        <f>ROUND(BIL!K27,2)</f>
        <v>0</v>
      </c>
      <c r="D10" s="41">
        <v>0.0</v>
      </c>
      <c r="E10" s="41">
        <v>0.0</v>
      </c>
      <c r="F10" s="44">
        <f t="shared" si="1"/>
        <v>0</v>
      </c>
      <c r="G10" s="1" t="str">
        <f>TEXT(INT(VALUE(RefStr!C17)),"000")</f>
        <v>133</v>
      </c>
      <c r="I10" s="45" t="s">
        <v>45</v>
      </c>
      <c r="J10" s="47">
        <f t="shared" si="2"/>
        <v>0</v>
      </c>
      <c r="K10" s="1"/>
      <c r="L10" s="1"/>
      <c r="M10" s="1"/>
      <c r="N10" s="1"/>
      <c r="O10" s="1"/>
      <c r="P10" s="1"/>
      <c r="Q10" s="1"/>
      <c r="R10" s="1"/>
      <c r="S10" s="1"/>
      <c r="T10" s="1"/>
      <c r="U10" s="1"/>
      <c r="V10" s="1"/>
      <c r="W10" s="1"/>
      <c r="X10" s="1"/>
      <c r="Y10" s="1"/>
      <c r="Z10" s="1"/>
    </row>
    <row r="11" ht="12.75" customHeight="1">
      <c r="A11" s="43">
        <f>BIL!I28</f>
        <v>10</v>
      </c>
      <c r="B11" s="41">
        <f>ROUND(BIL!J28,2)</f>
        <v>0</v>
      </c>
      <c r="C11" s="41">
        <f>ROUND(BIL!K28,2)</f>
        <v>0</v>
      </c>
      <c r="D11" s="41">
        <v>0.0</v>
      </c>
      <c r="E11" s="41">
        <v>0.0</v>
      </c>
      <c r="F11" s="44">
        <f t="shared" si="1"/>
        <v>0</v>
      </c>
      <c r="G11" s="1" t="s">
        <v>46</v>
      </c>
      <c r="I11" s="48" t="s">
        <v>47</v>
      </c>
      <c r="J11" s="47">
        <f t="shared" si="2"/>
        <v>0</v>
      </c>
      <c r="K11" s="1"/>
      <c r="L11" s="1"/>
      <c r="M11" s="1"/>
      <c r="N11" s="1"/>
      <c r="O11" s="1"/>
      <c r="P11" s="1"/>
      <c r="Q11" s="1"/>
      <c r="R11" s="1"/>
      <c r="S11" s="1"/>
      <c r="T11" s="1"/>
      <c r="U11" s="1"/>
      <c r="V11" s="1"/>
      <c r="W11" s="1"/>
      <c r="X11" s="1"/>
      <c r="Y11" s="1"/>
      <c r="Z11" s="1"/>
    </row>
    <row r="12" ht="12.75" customHeight="1">
      <c r="A12" s="43">
        <f>BIL!I29</f>
        <v>11</v>
      </c>
      <c r="B12" s="41">
        <f>ROUND(BIL!J29,2)</f>
        <v>0</v>
      </c>
      <c r="C12" s="41">
        <f>ROUND(BIL!K29,2)</f>
        <v>0</v>
      </c>
      <c r="D12" s="41">
        <v>0.0</v>
      </c>
      <c r="E12" s="41">
        <v>0.0</v>
      </c>
      <c r="F12" s="44">
        <f t="shared" si="1"/>
        <v>0</v>
      </c>
      <c r="G12" s="1" t="s">
        <v>46</v>
      </c>
      <c r="I12" s="48" t="s">
        <v>48</v>
      </c>
      <c r="J12" s="47">
        <f t="shared" si="2"/>
        <v>0</v>
      </c>
      <c r="K12" s="1"/>
      <c r="L12" s="1"/>
      <c r="M12" s="1"/>
      <c r="N12" s="1"/>
      <c r="O12" s="1"/>
      <c r="P12" s="1"/>
      <c r="Q12" s="1"/>
      <c r="R12" s="1"/>
      <c r="S12" s="1"/>
      <c r="T12" s="1"/>
      <c r="U12" s="1"/>
      <c r="V12" s="1"/>
      <c r="W12" s="1"/>
      <c r="X12" s="1"/>
      <c r="Y12" s="1"/>
      <c r="Z12" s="1"/>
    </row>
    <row r="13" ht="12.75" customHeight="1">
      <c r="A13" s="43">
        <f>BIL!I30</f>
        <v>12</v>
      </c>
      <c r="B13" s="41">
        <f>ROUND(BIL!J30,2)</f>
        <v>0</v>
      </c>
      <c r="C13" s="41">
        <f>ROUND(BIL!K30,2)</f>
        <v>0</v>
      </c>
      <c r="D13" s="41">
        <v>0.0</v>
      </c>
      <c r="E13" s="41">
        <v>0.0</v>
      </c>
      <c r="F13" s="44">
        <f t="shared" si="1"/>
        <v>0</v>
      </c>
      <c r="G13" s="1" t="s">
        <v>46</v>
      </c>
      <c r="I13" s="48" t="s">
        <v>49</v>
      </c>
      <c r="J13" s="47">
        <f t="shared" si="2"/>
        <v>0</v>
      </c>
      <c r="K13" s="1"/>
      <c r="L13" s="1"/>
      <c r="M13" s="1"/>
      <c r="N13" s="1"/>
      <c r="O13" s="1"/>
      <c r="P13" s="1"/>
      <c r="Q13" s="1"/>
      <c r="R13" s="1"/>
      <c r="S13" s="1"/>
      <c r="T13" s="1"/>
      <c r="U13" s="1"/>
      <c r="V13" s="1"/>
      <c r="W13" s="1"/>
      <c r="X13" s="1"/>
      <c r="Y13" s="1"/>
      <c r="Z13" s="1"/>
    </row>
    <row r="14" ht="12.75" customHeight="1">
      <c r="A14" s="43">
        <f>BIL!I31</f>
        <v>13</v>
      </c>
      <c r="B14" s="41">
        <f>ROUND(BIL!J31,2)</f>
        <v>0</v>
      </c>
      <c r="C14" s="41">
        <f>ROUND(BIL!K31,2)</f>
        <v>0</v>
      </c>
      <c r="D14" s="41">
        <v>0.0</v>
      </c>
      <c r="E14" s="41">
        <v>0.0</v>
      </c>
      <c r="F14" s="44">
        <f t="shared" si="1"/>
        <v>0</v>
      </c>
      <c r="G14" s="1" t="s">
        <v>46</v>
      </c>
      <c r="I14" s="48" t="s">
        <v>50</v>
      </c>
      <c r="J14" s="47">
        <f t="shared" si="2"/>
        <v>0</v>
      </c>
      <c r="K14" s="1"/>
      <c r="L14" s="1"/>
      <c r="M14" s="1"/>
      <c r="N14" s="1"/>
      <c r="O14" s="1"/>
      <c r="P14" s="1"/>
      <c r="Q14" s="1"/>
      <c r="R14" s="1"/>
      <c r="S14" s="1"/>
      <c r="T14" s="1"/>
      <c r="U14" s="1"/>
      <c r="V14" s="1"/>
      <c r="W14" s="1"/>
      <c r="X14" s="1"/>
      <c r="Y14" s="1"/>
      <c r="Z14" s="1"/>
    </row>
    <row r="15" ht="12.75" customHeight="1">
      <c r="A15" s="43">
        <f>BIL!I32</f>
        <v>14</v>
      </c>
      <c r="B15" s="41">
        <f>ROUND(BIL!J32,2)</f>
        <v>0</v>
      </c>
      <c r="C15" s="41">
        <f>ROUND(BIL!K32,2)</f>
        <v>0</v>
      </c>
      <c r="D15" s="41">
        <v>0.0</v>
      </c>
      <c r="E15" s="41">
        <v>0.0</v>
      </c>
      <c r="F15" s="44">
        <f t="shared" si="1"/>
        <v>0</v>
      </c>
      <c r="G15" s="1" t="s">
        <v>46</v>
      </c>
      <c r="I15" s="48" t="s">
        <v>51</v>
      </c>
      <c r="J15" s="47">
        <f t="shared" si="2"/>
        <v>0</v>
      </c>
      <c r="K15" s="1"/>
      <c r="L15" s="1"/>
      <c r="M15" s="1"/>
      <c r="N15" s="1"/>
      <c r="O15" s="1"/>
      <c r="P15" s="1"/>
      <c r="Q15" s="1"/>
      <c r="R15" s="1"/>
      <c r="S15" s="1"/>
      <c r="T15" s="1"/>
      <c r="U15" s="1"/>
      <c r="V15" s="1"/>
      <c r="W15" s="1"/>
      <c r="X15" s="1"/>
      <c r="Y15" s="1"/>
      <c r="Z15" s="1"/>
    </row>
    <row r="16" ht="12.75" customHeight="1">
      <c r="A16" s="43">
        <f>BIL!I33</f>
        <v>15</v>
      </c>
      <c r="B16" s="41">
        <f>ROUND(BIL!J33,2)</f>
        <v>0</v>
      </c>
      <c r="C16" s="41">
        <f>ROUND(BIL!K33,2)</f>
        <v>0</v>
      </c>
      <c r="D16" s="41">
        <v>0.0</v>
      </c>
      <c r="E16" s="41">
        <v>0.0</v>
      </c>
      <c r="F16" s="44">
        <f t="shared" si="1"/>
        <v>0</v>
      </c>
      <c r="G16" s="1" t="s">
        <v>46</v>
      </c>
      <c r="I16" s="48" t="s">
        <v>52</v>
      </c>
      <c r="J16" s="47">
        <f t="shared" si="2"/>
        <v>0</v>
      </c>
      <c r="K16" s="1"/>
      <c r="L16" s="1"/>
      <c r="M16" s="1"/>
      <c r="N16" s="1"/>
      <c r="O16" s="1"/>
      <c r="P16" s="1"/>
      <c r="Q16" s="1"/>
      <c r="R16" s="1"/>
      <c r="S16" s="1"/>
      <c r="T16" s="1"/>
      <c r="U16" s="1"/>
      <c r="V16" s="1"/>
      <c r="W16" s="1"/>
      <c r="X16" s="1"/>
      <c r="Y16" s="1"/>
      <c r="Z16" s="1"/>
    </row>
    <row r="17" ht="12.75" customHeight="1">
      <c r="A17" s="43">
        <f>BIL!I34</f>
        <v>16</v>
      </c>
      <c r="B17" s="41">
        <f>ROUND(BIL!J34,2)</f>
        <v>0</v>
      </c>
      <c r="C17" s="41">
        <f>ROUND(BIL!K34,2)</f>
        <v>0</v>
      </c>
      <c r="D17" s="41">
        <v>0.0</v>
      </c>
      <c r="E17" s="41">
        <v>0.0</v>
      </c>
      <c r="F17" s="44">
        <f t="shared" si="1"/>
        <v>0</v>
      </c>
      <c r="G17" s="1" t="s">
        <v>46</v>
      </c>
      <c r="I17" s="48" t="s">
        <v>53</v>
      </c>
      <c r="J17" s="47">
        <f t="shared" si="2"/>
        <v>0</v>
      </c>
      <c r="K17" s="1"/>
      <c r="L17" s="1"/>
      <c r="M17" s="1"/>
      <c r="N17" s="1"/>
      <c r="O17" s="1"/>
      <c r="P17" s="1"/>
      <c r="Q17" s="1"/>
      <c r="R17" s="1"/>
      <c r="S17" s="1"/>
      <c r="T17" s="1"/>
      <c r="U17" s="1"/>
      <c r="V17" s="1"/>
      <c r="W17" s="1"/>
      <c r="X17" s="1"/>
      <c r="Y17" s="1"/>
      <c r="Z17" s="1"/>
    </row>
    <row r="18" ht="12.75" customHeight="1">
      <c r="A18" s="43">
        <f>BIL!I35</f>
        <v>17</v>
      </c>
      <c r="B18" s="41">
        <f>ROUND(BIL!J35,2)</f>
        <v>0</v>
      </c>
      <c r="C18" s="41">
        <f>ROUND(BIL!K35,2)</f>
        <v>0</v>
      </c>
      <c r="D18" s="41">
        <v>0.0</v>
      </c>
      <c r="E18" s="41">
        <v>0.0</v>
      </c>
      <c r="F18" s="44">
        <f t="shared" si="1"/>
        <v>0</v>
      </c>
      <c r="G18" s="1" t="str">
        <f>IF(ISERROR(RefStr!D39),"-",UPPER(TRIM(RefStr!D39)))</f>
        <v>ZLATKO BUKVIĆ</v>
      </c>
      <c r="I18" s="48" t="s">
        <v>54</v>
      </c>
      <c r="J18" s="47">
        <f t="shared" si="2"/>
        <v>0</v>
      </c>
      <c r="K18" s="1"/>
      <c r="L18" s="1"/>
      <c r="M18" s="1"/>
      <c r="N18" s="1"/>
      <c r="O18" s="1"/>
      <c r="P18" s="1"/>
      <c r="Q18" s="1"/>
      <c r="R18" s="1"/>
      <c r="S18" s="1"/>
      <c r="T18" s="1"/>
      <c r="U18" s="1"/>
      <c r="V18" s="1"/>
      <c r="W18" s="1"/>
      <c r="X18" s="1"/>
      <c r="Y18" s="1"/>
      <c r="Z18" s="1"/>
    </row>
    <row r="19" ht="12.75" customHeight="1">
      <c r="A19" s="43">
        <f>BIL!I36</f>
        <v>18</v>
      </c>
      <c r="B19" s="41">
        <f>ROUND(BIL!J36,2)</f>
        <v>1453.18</v>
      </c>
      <c r="C19" s="41">
        <f>ROUND(BIL!K36,2)</f>
        <v>1694.9</v>
      </c>
      <c r="D19" s="41">
        <v>0.0</v>
      </c>
      <c r="E19" s="41">
        <v>0.0</v>
      </c>
      <c r="F19" s="44">
        <f t="shared" si="1"/>
        <v>871.7364</v>
      </c>
      <c r="G19" s="1"/>
      <c r="I19" s="48" t="s">
        <v>55</v>
      </c>
      <c r="J19" s="47">
        <f t="shared" si="2"/>
        <v>0</v>
      </c>
      <c r="K19" s="1"/>
      <c r="L19" s="1"/>
      <c r="M19" s="1"/>
      <c r="N19" s="1"/>
      <c r="O19" s="1"/>
      <c r="P19" s="1"/>
      <c r="Q19" s="1"/>
      <c r="R19" s="1"/>
      <c r="S19" s="1"/>
      <c r="T19" s="1"/>
      <c r="U19" s="1"/>
      <c r="V19" s="1"/>
      <c r="W19" s="1"/>
      <c r="X19" s="1"/>
      <c r="Y19" s="1"/>
      <c r="Z19" s="1"/>
    </row>
    <row r="20" ht="12.75" customHeight="1">
      <c r="A20" s="43">
        <f>BIL!I37</f>
        <v>19</v>
      </c>
      <c r="B20" s="41">
        <f>ROUND(BIL!J37,2)</f>
        <v>0</v>
      </c>
      <c r="C20" s="41">
        <f>ROUND(BIL!K37,2)</f>
        <v>0</v>
      </c>
      <c r="D20" s="41">
        <v>0.0</v>
      </c>
      <c r="E20" s="41">
        <v>0.0</v>
      </c>
      <c r="F20" s="44">
        <f t="shared" si="1"/>
        <v>0</v>
      </c>
      <c r="G20" s="1" t="str">
        <f>IF(ISERROR(RefStr!D43),"-",UPPER(TRIM(RefStr!D43)))</f>
        <v>MARIJA ŽIVKOVIĆ</v>
      </c>
      <c r="I20" s="45" t="s">
        <v>56</v>
      </c>
      <c r="J20" s="47">
        <f t="shared" si="2"/>
        <v>0</v>
      </c>
      <c r="K20" s="1"/>
      <c r="L20" s="1"/>
      <c r="M20" s="1"/>
      <c r="N20" s="1"/>
      <c r="O20" s="1"/>
      <c r="P20" s="1"/>
      <c r="Q20" s="1"/>
      <c r="R20" s="1"/>
      <c r="S20" s="1"/>
      <c r="T20" s="1"/>
      <c r="U20" s="1"/>
      <c r="V20" s="1"/>
      <c r="W20" s="1"/>
      <c r="X20" s="1"/>
      <c r="Y20" s="1"/>
      <c r="Z20" s="1"/>
    </row>
    <row r="21" ht="12.75" customHeight="1">
      <c r="A21" s="43">
        <f>BIL!I38</f>
        <v>20</v>
      </c>
      <c r="B21" s="41">
        <f>ROUND(BIL!J38,2)</f>
        <v>0</v>
      </c>
      <c r="C21" s="41">
        <f>ROUND(BIL!K38,2)</f>
        <v>0</v>
      </c>
      <c r="D21" s="41">
        <v>0.0</v>
      </c>
      <c r="E21" s="41">
        <v>0.0</v>
      </c>
      <c r="F21" s="44">
        <f t="shared" si="1"/>
        <v>0</v>
      </c>
      <c r="G21" s="1" t="str">
        <f>IF(ISERROR(RefStr!D45),"-",UPPER(TRIM(RefStr!D45)))</f>
        <v>016331570</v>
      </c>
      <c r="I21" s="45" t="s">
        <v>57</v>
      </c>
      <c r="J21" s="47">
        <f t="shared" si="2"/>
        <v>0</v>
      </c>
      <c r="K21" s="1"/>
      <c r="L21" s="1"/>
      <c r="M21" s="1"/>
      <c r="N21" s="1"/>
      <c r="O21" s="1"/>
      <c r="P21" s="1"/>
      <c r="Q21" s="1"/>
      <c r="R21" s="1"/>
      <c r="S21" s="1"/>
      <c r="T21" s="1"/>
      <c r="U21" s="1"/>
      <c r="V21" s="1"/>
      <c r="W21" s="1"/>
      <c r="X21" s="1"/>
      <c r="Y21" s="1"/>
      <c r="Z21" s="1"/>
    </row>
    <row r="22" ht="12.75" customHeight="1">
      <c r="A22" s="43">
        <f>BIL!I39</f>
        <v>21</v>
      </c>
      <c r="B22" s="41">
        <f>ROUND(BIL!J39,2)</f>
        <v>0</v>
      </c>
      <c r="C22" s="41">
        <f>ROUND(BIL!K39,2)</f>
        <v>0</v>
      </c>
      <c r="D22" s="41">
        <v>0.0</v>
      </c>
      <c r="E22" s="41">
        <v>0.0</v>
      </c>
      <c r="F22" s="44">
        <f t="shared" si="1"/>
        <v>0</v>
      </c>
      <c r="G22" s="1" t="str">
        <f>IF(ISERROR(RefStr!D47),"-",UPPER(TRIM(RefStr!D47)))</f>
        <v>016331580</v>
      </c>
      <c r="I22" s="48" t="s">
        <v>58</v>
      </c>
      <c r="J22" s="47">
        <f t="shared" si="2"/>
        <v>0</v>
      </c>
      <c r="K22" s="1"/>
      <c r="L22" s="1"/>
      <c r="M22" s="1"/>
      <c r="N22" s="1"/>
      <c r="O22" s="1"/>
      <c r="P22" s="1"/>
      <c r="Q22" s="1"/>
      <c r="R22" s="1"/>
      <c r="S22" s="1"/>
      <c r="T22" s="1"/>
      <c r="U22" s="1"/>
      <c r="V22" s="1"/>
      <c r="W22" s="1"/>
      <c r="X22" s="1"/>
      <c r="Y22" s="1"/>
      <c r="Z22" s="1"/>
    </row>
    <row r="23" ht="12.75" customHeight="1">
      <c r="A23" s="43">
        <f>BIL!I40</f>
        <v>22</v>
      </c>
      <c r="B23" s="41">
        <f>ROUND(BIL!J40,2)</f>
        <v>0</v>
      </c>
      <c r="C23" s="41">
        <f>ROUND(BIL!K40,2)</f>
        <v>0</v>
      </c>
      <c r="D23" s="41">
        <v>0.0</v>
      </c>
      <c r="E23" s="41">
        <v>0.0</v>
      </c>
      <c r="F23" s="44">
        <f t="shared" si="1"/>
        <v>0</v>
      </c>
      <c r="G23" s="1" t="str">
        <f>IF(ISERROR(RefStr!D49),"-",LOWER(TRIM(RefStr!D49)))</f>
        <v>lamb@lamb-knjigovodstvo.hr</v>
      </c>
      <c r="I23" s="48" t="s">
        <v>59</v>
      </c>
      <c r="J23" s="47">
        <f t="shared" si="2"/>
        <v>0</v>
      </c>
      <c r="K23" s="1"/>
      <c r="L23" s="1"/>
      <c r="M23" s="1"/>
      <c r="N23" s="1"/>
      <c r="O23" s="1"/>
      <c r="P23" s="1"/>
      <c r="Q23" s="1"/>
      <c r="R23" s="1"/>
      <c r="S23" s="1"/>
      <c r="T23" s="1"/>
      <c r="U23" s="1"/>
      <c r="V23" s="1"/>
      <c r="W23" s="1"/>
      <c r="X23" s="1"/>
      <c r="Y23" s="1"/>
      <c r="Z23" s="1"/>
    </row>
    <row r="24" ht="12.75" customHeight="1">
      <c r="A24" s="43">
        <f>BIL!I41</f>
        <v>23</v>
      </c>
      <c r="B24" s="41">
        <f>ROUND(BIL!J41,2)</f>
        <v>1662.09</v>
      </c>
      <c r="C24" s="41">
        <f>ROUND(BIL!K41,2)</f>
        <v>2333.31</v>
      </c>
      <c r="D24" s="41">
        <v>0.0</v>
      </c>
      <c r="E24" s="41">
        <v>0.0</v>
      </c>
      <c r="F24" s="44">
        <f t="shared" si="1"/>
        <v>1455.6033</v>
      </c>
      <c r="G24" s="1"/>
      <c r="I24" s="48" t="s">
        <v>60</v>
      </c>
      <c r="J24" s="47">
        <f t="shared" si="2"/>
        <v>0</v>
      </c>
      <c r="K24" s="1"/>
      <c r="L24" s="1"/>
      <c r="M24" s="1"/>
      <c r="N24" s="1"/>
      <c r="O24" s="1"/>
      <c r="P24" s="1"/>
      <c r="Q24" s="1"/>
      <c r="R24" s="1"/>
      <c r="S24" s="1"/>
      <c r="T24" s="1"/>
      <c r="U24" s="1"/>
      <c r="V24" s="1"/>
      <c r="W24" s="1"/>
      <c r="X24" s="1"/>
      <c r="Y24" s="1"/>
      <c r="Z24" s="1"/>
    </row>
    <row r="25" ht="12.75" customHeight="1">
      <c r="A25" s="43">
        <f>BIL!I42</f>
        <v>24</v>
      </c>
      <c r="B25" s="41">
        <f>ROUND(BIL!J42,2)</f>
        <v>0</v>
      </c>
      <c r="C25" s="41">
        <f>ROUND(BIL!K42,2)</f>
        <v>0</v>
      </c>
      <c r="D25" s="41">
        <v>0.0</v>
      </c>
      <c r="E25" s="41">
        <v>0.0</v>
      </c>
      <c r="F25" s="44">
        <f t="shared" si="1"/>
        <v>0</v>
      </c>
      <c r="G25" s="1"/>
      <c r="I25" s="48" t="s">
        <v>61</v>
      </c>
      <c r="J25" s="47">
        <f t="shared" si="2"/>
        <v>0</v>
      </c>
      <c r="K25" s="1"/>
      <c r="L25" s="1"/>
      <c r="M25" s="1"/>
      <c r="N25" s="1"/>
      <c r="O25" s="1"/>
      <c r="P25" s="1"/>
      <c r="Q25" s="1"/>
      <c r="R25" s="1"/>
      <c r="S25" s="1"/>
      <c r="T25" s="1"/>
      <c r="U25" s="1"/>
      <c r="V25" s="1"/>
      <c r="W25" s="1"/>
      <c r="X25" s="1"/>
      <c r="Y25" s="1"/>
      <c r="Z25" s="1"/>
    </row>
    <row r="26" ht="12.75" customHeight="1">
      <c r="A26" s="43">
        <f>BIL!I43</f>
        <v>25</v>
      </c>
      <c r="B26" s="41">
        <f>ROUND(BIL!J43,2)</f>
        <v>1662.09</v>
      </c>
      <c r="C26" s="41">
        <f>ROUND(BIL!K43,2)</f>
        <v>2333.31</v>
      </c>
      <c r="D26" s="41">
        <v>0.0</v>
      </c>
      <c r="E26" s="41">
        <v>0.0</v>
      </c>
      <c r="F26" s="44">
        <f t="shared" si="1"/>
        <v>1582.1775</v>
      </c>
      <c r="G26" s="1" t="str">
        <f>MID(TRIM(RefStr!J15),1,4)</f>
        <v>2023</v>
      </c>
      <c r="I26" s="45" t="s">
        <v>62</v>
      </c>
      <c r="J26" s="47">
        <f t="shared" si="2"/>
        <v>0</v>
      </c>
      <c r="K26" s="1"/>
      <c r="L26" s="1"/>
      <c r="M26" s="1"/>
      <c r="N26" s="1"/>
      <c r="O26" s="1"/>
      <c r="P26" s="1"/>
      <c r="Q26" s="1"/>
      <c r="R26" s="1"/>
      <c r="S26" s="1"/>
      <c r="T26" s="1"/>
      <c r="U26" s="1"/>
      <c r="V26" s="1"/>
      <c r="W26" s="1"/>
      <c r="X26" s="1"/>
      <c r="Y26" s="1"/>
      <c r="Z26" s="1"/>
    </row>
    <row r="27" ht="12.75" customHeight="1">
      <c r="A27" s="43">
        <f>BIL!I44</f>
        <v>26</v>
      </c>
      <c r="B27" s="41">
        <f>ROUND(BIL!J44,2)</f>
        <v>0</v>
      </c>
      <c r="C27" s="41">
        <f>ROUND(BIL!K44,2)</f>
        <v>0</v>
      </c>
      <c r="D27" s="41">
        <v>0.0</v>
      </c>
      <c r="E27" s="41">
        <v>0.0</v>
      </c>
      <c r="F27" s="44">
        <f t="shared" si="1"/>
        <v>0</v>
      </c>
      <c r="G27" s="49">
        <f>SUM(F2:F374)</f>
        <v>10415494.86</v>
      </c>
      <c r="I27" s="45" t="s">
        <v>63</v>
      </c>
      <c r="J27" s="47">
        <f t="shared" si="2"/>
        <v>0</v>
      </c>
      <c r="K27" s="1"/>
      <c r="L27" s="1"/>
      <c r="M27" s="1"/>
      <c r="N27" s="1"/>
      <c r="O27" s="1"/>
      <c r="P27" s="1"/>
      <c r="Q27" s="1"/>
      <c r="R27" s="1"/>
      <c r="S27" s="1"/>
      <c r="T27" s="1"/>
      <c r="U27" s="1"/>
      <c r="V27" s="1"/>
      <c r="W27" s="1"/>
      <c r="X27" s="1"/>
      <c r="Y27" s="1"/>
      <c r="Z27" s="1"/>
    </row>
    <row r="28" ht="12.75" customHeight="1">
      <c r="A28" s="43">
        <f>BIL!I45</f>
        <v>27</v>
      </c>
      <c r="B28" s="41">
        <f>ROUND(BIL!J45,2)</f>
        <v>0</v>
      </c>
      <c r="C28" s="41">
        <f>ROUND(BIL!K45,2)</f>
        <v>0</v>
      </c>
      <c r="D28" s="41">
        <v>0.0</v>
      </c>
      <c r="E28" s="41">
        <v>0.0</v>
      </c>
      <c r="F28" s="44">
        <f t="shared" si="1"/>
        <v>0</v>
      </c>
      <c r="G28" s="1" t="s">
        <v>46</v>
      </c>
      <c r="H28" s="1"/>
      <c r="I28" s="45" t="s">
        <v>64</v>
      </c>
      <c r="J28" s="47">
        <f t="shared" si="2"/>
        <v>0</v>
      </c>
      <c r="K28" s="1"/>
      <c r="L28" s="1"/>
      <c r="M28" s="1"/>
      <c r="N28" s="1"/>
      <c r="O28" s="1"/>
      <c r="P28" s="1"/>
      <c r="Q28" s="1"/>
      <c r="R28" s="1"/>
      <c r="S28" s="1"/>
      <c r="T28" s="1"/>
      <c r="U28" s="1"/>
      <c r="V28" s="1"/>
      <c r="W28" s="1"/>
      <c r="X28" s="1"/>
      <c r="Y28" s="1"/>
      <c r="Z28" s="1"/>
    </row>
    <row r="29" ht="12.75" customHeight="1">
      <c r="A29" s="43">
        <f>BIL!I46</f>
        <v>28</v>
      </c>
      <c r="B29" s="41">
        <f>ROUND(BIL!J46,2)</f>
        <v>0</v>
      </c>
      <c r="C29" s="41">
        <f>ROUND(BIL!K46,2)</f>
        <v>0</v>
      </c>
      <c r="D29" s="41">
        <v>0.0</v>
      </c>
      <c r="E29" s="41">
        <v>0.0</v>
      </c>
      <c r="F29" s="44">
        <f t="shared" si="1"/>
        <v>0</v>
      </c>
      <c r="G29" s="1" t="str">
        <f>MID(TRIM(RefStr!J15),6,2)</f>
        <v>12</v>
      </c>
      <c r="I29" s="45" t="s">
        <v>65</v>
      </c>
      <c r="J29" s="47">
        <f t="shared" si="2"/>
        <v>0</v>
      </c>
      <c r="K29" s="1"/>
      <c r="L29" s="1"/>
      <c r="M29" s="1"/>
      <c r="N29" s="1"/>
      <c r="O29" s="1"/>
      <c r="P29" s="1"/>
      <c r="Q29" s="1"/>
      <c r="R29" s="1"/>
      <c r="S29" s="1"/>
      <c r="T29" s="1"/>
      <c r="U29" s="1"/>
      <c r="V29" s="1"/>
      <c r="W29" s="1"/>
      <c r="X29" s="1"/>
      <c r="Y29" s="1"/>
      <c r="Z29" s="1"/>
    </row>
    <row r="30" ht="12.75" customHeight="1">
      <c r="A30" s="43">
        <f>BIL!I47</f>
        <v>29</v>
      </c>
      <c r="B30" s="41">
        <f>ROUND(BIL!J47,2)</f>
        <v>0</v>
      </c>
      <c r="C30" s="41">
        <f>ROUND(BIL!K47,2)</f>
        <v>0</v>
      </c>
      <c r="D30" s="41">
        <v>0.0</v>
      </c>
      <c r="E30" s="41">
        <v>0.0</v>
      </c>
      <c r="F30" s="44">
        <f t="shared" si="1"/>
        <v>0</v>
      </c>
      <c r="G30" s="1">
        <f>PraviPod707!G30</f>
        <v>606</v>
      </c>
      <c r="I30" s="45" t="s">
        <v>66</v>
      </c>
      <c r="J30" s="47">
        <f t="shared" si="2"/>
        <v>0</v>
      </c>
      <c r="K30" s="1"/>
      <c r="L30" s="1"/>
      <c r="M30" s="1"/>
      <c r="N30" s="1"/>
      <c r="O30" s="1"/>
      <c r="P30" s="1"/>
      <c r="Q30" s="1"/>
      <c r="R30" s="1"/>
      <c r="S30" s="1"/>
      <c r="T30" s="1"/>
      <c r="U30" s="1"/>
      <c r="V30" s="1"/>
      <c r="W30" s="1"/>
      <c r="X30" s="1"/>
      <c r="Y30" s="1"/>
      <c r="Z30" s="1"/>
    </row>
    <row r="31" ht="12.75" customHeight="1">
      <c r="A31" s="43">
        <f>BIL!I48</f>
        <v>30</v>
      </c>
      <c r="B31" s="41">
        <f>ROUND(BIL!J48,2)</f>
        <v>0</v>
      </c>
      <c r="C31" s="41">
        <f>ROUND(BIL!K48,2)</f>
        <v>0</v>
      </c>
      <c r="D31" s="41">
        <v>0.0</v>
      </c>
      <c r="E31" s="41">
        <v>0.0</v>
      </c>
      <c r="F31" s="44">
        <f t="shared" si="1"/>
        <v>0</v>
      </c>
      <c r="G31" s="1">
        <v>708.0</v>
      </c>
      <c r="I31" s="45" t="s">
        <v>67</v>
      </c>
      <c r="J31" s="47">
        <f t="shared" si="2"/>
        <v>0</v>
      </c>
      <c r="K31" s="1"/>
      <c r="L31" s="1"/>
      <c r="M31" s="1"/>
      <c r="N31" s="1"/>
      <c r="O31" s="1"/>
      <c r="P31" s="1"/>
      <c r="Q31" s="1"/>
      <c r="R31" s="1"/>
      <c r="S31" s="1"/>
      <c r="T31" s="1"/>
      <c r="U31" s="1"/>
      <c r="V31" s="1"/>
      <c r="W31" s="1"/>
      <c r="X31" s="1"/>
      <c r="Y31" s="1"/>
      <c r="Z31" s="1"/>
    </row>
    <row r="32" ht="12.75" customHeight="1">
      <c r="A32" s="43">
        <f>BIL!I49</f>
        <v>31</v>
      </c>
      <c r="B32" s="41">
        <f>ROUND(BIL!J49,2)</f>
        <v>0</v>
      </c>
      <c r="C32" s="41">
        <f>ROUND(BIL!K49,2)</f>
        <v>0</v>
      </c>
      <c r="D32" s="41">
        <v>0.0</v>
      </c>
      <c r="E32" s="41">
        <v>0.0</v>
      </c>
      <c r="F32" s="44">
        <f t="shared" si="1"/>
        <v>0</v>
      </c>
      <c r="G32" s="1">
        <v>0.0</v>
      </c>
      <c r="I32" s="45" t="s">
        <v>68</v>
      </c>
      <c r="J32" s="47">
        <f t="shared" si="2"/>
        <v>0</v>
      </c>
      <c r="K32" s="1"/>
      <c r="L32" s="1"/>
      <c r="M32" s="1"/>
      <c r="N32" s="1"/>
      <c r="O32" s="1"/>
      <c r="P32" s="1"/>
      <c r="Q32" s="1"/>
      <c r="R32" s="1"/>
      <c r="S32" s="1"/>
      <c r="T32" s="1"/>
      <c r="U32" s="1"/>
      <c r="V32" s="1"/>
      <c r="W32" s="1"/>
      <c r="X32" s="1"/>
      <c r="Y32" s="1"/>
      <c r="Z32" s="1"/>
    </row>
    <row r="33" ht="12.75" customHeight="1">
      <c r="A33" s="43">
        <f>BIL!I50</f>
        <v>32</v>
      </c>
      <c r="B33" s="41">
        <f>ROUND(BIL!J50,2)</f>
        <v>0</v>
      </c>
      <c r="C33" s="41">
        <f>ROUND(BIL!K50,2)</f>
        <v>0</v>
      </c>
      <c r="D33" s="41">
        <v>0.0</v>
      </c>
      <c r="E33" s="41">
        <v>0.0</v>
      </c>
      <c r="F33" s="44">
        <f t="shared" si="1"/>
        <v>0</v>
      </c>
      <c r="G33" s="1">
        <v>0.0</v>
      </c>
      <c r="I33" s="45" t="s">
        <v>69</v>
      </c>
      <c r="J33" s="47">
        <f t="shared" si="2"/>
        <v>0</v>
      </c>
      <c r="K33" s="1"/>
      <c r="L33" s="1"/>
      <c r="M33" s="1"/>
      <c r="N33" s="1"/>
      <c r="O33" s="1"/>
      <c r="P33" s="1"/>
      <c r="Q33" s="1"/>
      <c r="R33" s="1"/>
      <c r="S33" s="1"/>
      <c r="T33" s="1"/>
      <c r="U33" s="1"/>
      <c r="V33" s="1"/>
      <c r="W33" s="1"/>
      <c r="X33" s="1"/>
      <c r="Y33" s="1"/>
      <c r="Z33" s="1"/>
    </row>
    <row r="34" ht="12.75" customHeight="1">
      <c r="A34" s="43">
        <f>BIL!I51</f>
        <v>33</v>
      </c>
      <c r="B34" s="41">
        <f>ROUND(BIL!J51,2)</f>
        <v>0</v>
      </c>
      <c r="C34" s="41">
        <f>ROUND(BIL!K51,2)</f>
        <v>0</v>
      </c>
      <c r="D34" s="41">
        <v>0.0</v>
      </c>
      <c r="E34" s="41">
        <v>0.0</v>
      </c>
      <c r="F34" s="44">
        <f t="shared" si="1"/>
        <v>0</v>
      </c>
      <c r="G34" s="1">
        <v>0.0</v>
      </c>
      <c r="I34" s="45" t="s">
        <v>70</v>
      </c>
      <c r="J34" s="47">
        <f t="shared" si="2"/>
        <v>0</v>
      </c>
      <c r="K34" s="1"/>
      <c r="L34" s="1"/>
      <c r="M34" s="1"/>
      <c r="N34" s="1"/>
      <c r="O34" s="1"/>
      <c r="P34" s="1"/>
      <c r="Q34" s="1"/>
      <c r="R34" s="1"/>
      <c r="S34" s="1"/>
      <c r="T34" s="1"/>
      <c r="U34" s="1"/>
      <c r="V34" s="1"/>
      <c r="W34" s="1"/>
      <c r="X34" s="1"/>
      <c r="Y34" s="1"/>
      <c r="Z34" s="1"/>
    </row>
    <row r="35" ht="12.75" customHeight="1">
      <c r="A35" s="43">
        <f>BIL!I52</f>
        <v>34</v>
      </c>
      <c r="B35" s="41">
        <f>ROUND(BIL!J52,2)</f>
        <v>0</v>
      </c>
      <c r="C35" s="41">
        <f>ROUND(BIL!K52,2)</f>
        <v>0</v>
      </c>
      <c r="D35" s="41">
        <v>0.0</v>
      </c>
      <c r="E35" s="41">
        <v>0.0</v>
      </c>
      <c r="F35" s="44">
        <f t="shared" si="1"/>
        <v>0</v>
      </c>
      <c r="G35" s="1">
        <v>0.0</v>
      </c>
      <c r="I35" s="45" t="s">
        <v>71</v>
      </c>
      <c r="J35" s="47">
        <f t="shared" si="2"/>
        <v>0</v>
      </c>
      <c r="K35" s="1"/>
      <c r="L35" s="1"/>
      <c r="M35" s="1"/>
      <c r="N35" s="1"/>
      <c r="O35" s="1"/>
      <c r="P35" s="1"/>
      <c r="Q35" s="1"/>
      <c r="R35" s="1"/>
      <c r="S35" s="1"/>
      <c r="T35" s="1"/>
      <c r="U35" s="1"/>
      <c r="V35" s="1"/>
      <c r="W35" s="1"/>
      <c r="X35" s="1"/>
      <c r="Y35" s="1"/>
      <c r="Z35" s="1"/>
    </row>
    <row r="36" ht="12.75" customHeight="1">
      <c r="A36" s="43">
        <f>BIL!I53</f>
        <v>35</v>
      </c>
      <c r="B36" s="41">
        <f>ROUND(BIL!J53,2)</f>
        <v>0</v>
      </c>
      <c r="C36" s="41">
        <f>ROUND(BIL!K53,2)</f>
        <v>0</v>
      </c>
      <c r="D36" s="41">
        <v>0.0</v>
      </c>
      <c r="E36" s="41">
        <v>0.0</v>
      </c>
      <c r="F36" s="44">
        <f t="shared" si="1"/>
        <v>0</v>
      </c>
      <c r="G36" s="1">
        <v>0.0</v>
      </c>
      <c r="I36" s="45" t="s">
        <v>72</v>
      </c>
      <c r="J36" s="47">
        <f t="shared" si="2"/>
        <v>0</v>
      </c>
      <c r="K36" s="1"/>
      <c r="L36" s="1"/>
      <c r="M36" s="1"/>
      <c r="N36" s="1"/>
      <c r="O36" s="1"/>
      <c r="P36" s="1"/>
      <c r="Q36" s="1"/>
      <c r="R36" s="1"/>
      <c r="S36" s="1"/>
      <c r="T36" s="1"/>
      <c r="U36" s="1"/>
      <c r="V36" s="1"/>
      <c r="W36" s="1"/>
      <c r="X36" s="1"/>
      <c r="Y36" s="1"/>
      <c r="Z36" s="1"/>
    </row>
    <row r="37" ht="12.75" customHeight="1">
      <c r="A37" s="43">
        <f>BIL!I54</f>
        <v>36</v>
      </c>
      <c r="B37" s="41">
        <f>ROUND(BIL!J54,2)</f>
        <v>0</v>
      </c>
      <c r="C37" s="41">
        <f>ROUND(BIL!K54,2)</f>
        <v>0</v>
      </c>
      <c r="D37" s="41">
        <v>0.0</v>
      </c>
      <c r="E37" s="41">
        <v>0.0</v>
      </c>
      <c r="F37" s="44">
        <f t="shared" si="1"/>
        <v>0</v>
      </c>
      <c r="G37" s="47">
        <f>SUM(J2:J357)</f>
        <v>0</v>
      </c>
      <c r="I37" s="45" t="s">
        <v>73</v>
      </c>
      <c r="J37" s="47">
        <f t="shared" si="2"/>
        <v>0</v>
      </c>
      <c r="K37" s="1"/>
      <c r="L37" s="1"/>
      <c r="M37" s="1"/>
      <c r="N37" s="1"/>
      <c r="O37" s="1"/>
      <c r="P37" s="1"/>
      <c r="Q37" s="1"/>
      <c r="R37" s="1"/>
      <c r="S37" s="1"/>
      <c r="T37" s="1"/>
      <c r="U37" s="1"/>
      <c r="V37" s="1"/>
      <c r="W37" s="1"/>
      <c r="X37" s="1"/>
      <c r="Y37" s="1"/>
      <c r="Z37" s="1"/>
    </row>
    <row r="38" ht="12.75" customHeight="1">
      <c r="A38" s="43">
        <f>BIL!I55</f>
        <v>37</v>
      </c>
      <c r="B38" s="41">
        <f>ROUND(BIL!J55,2)</f>
        <v>0</v>
      </c>
      <c r="C38" s="41">
        <f>ROUND(BIL!K55,2)</f>
        <v>0</v>
      </c>
      <c r="D38" s="41">
        <v>0.0</v>
      </c>
      <c r="E38" s="41">
        <v>0.0</v>
      </c>
      <c r="F38" s="44">
        <f t="shared" si="1"/>
        <v>0</v>
      </c>
      <c r="G38" s="1" t="str">
        <f>TEXT(INT(VALUE(RefStr!J13)),"00000000000")</f>
        <v>42437000303</v>
      </c>
      <c r="I38" s="45" t="s">
        <v>74</v>
      </c>
      <c r="J38" s="47">
        <f t="shared" si="2"/>
        <v>0</v>
      </c>
      <c r="K38" s="1"/>
      <c r="L38" s="1"/>
      <c r="M38" s="1"/>
      <c r="N38" s="1"/>
      <c r="O38" s="1"/>
      <c r="P38" s="1"/>
      <c r="Q38" s="1"/>
      <c r="R38" s="1"/>
      <c r="S38" s="1"/>
      <c r="T38" s="1"/>
      <c r="U38" s="1"/>
      <c r="V38" s="1"/>
      <c r="W38" s="1"/>
      <c r="X38" s="1"/>
      <c r="Y38" s="1"/>
      <c r="Z38" s="1"/>
    </row>
    <row r="39" ht="12.75" customHeight="1">
      <c r="A39" s="43">
        <f>BIL!I56</f>
        <v>38</v>
      </c>
      <c r="B39" s="41">
        <f>ROUND(BIL!J56,2)</f>
        <v>0</v>
      </c>
      <c r="C39" s="41">
        <f>ROUND(BIL!K56,2)</f>
        <v>0</v>
      </c>
      <c r="D39" s="41">
        <v>0.0</v>
      </c>
      <c r="E39" s="41">
        <v>0.0</v>
      </c>
      <c r="F39" s="44">
        <f t="shared" si="1"/>
        <v>0</v>
      </c>
      <c r="G39" s="1" t="str">
        <f>TEXT(INT(VALUE(RefStr!J9)),"00000")</f>
        <v>307389</v>
      </c>
      <c r="I39" s="45" t="s">
        <v>75</v>
      </c>
      <c r="J39" s="47">
        <f t="shared" si="2"/>
        <v>0</v>
      </c>
      <c r="K39" s="1"/>
      <c r="L39" s="1"/>
      <c r="M39" s="1"/>
      <c r="N39" s="1"/>
      <c r="O39" s="1"/>
      <c r="P39" s="1"/>
      <c r="Q39" s="1"/>
      <c r="R39" s="1"/>
      <c r="S39" s="1"/>
      <c r="T39" s="1"/>
      <c r="U39" s="1"/>
      <c r="V39" s="1"/>
      <c r="W39" s="1"/>
      <c r="X39" s="1"/>
      <c r="Y39" s="1"/>
      <c r="Z39" s="1"/>
    </row>
    <row r="40" ht="12.75" customHeight="1">
      <c r="A40" s="43">
        <f>BIL!I57</f>
        <v>39</v>
      </c>
      <c r="B40" s="41">
        <f>ROUND(BIL!J57,2)</f>
        <v>0</v>
      </c>
      <c r="C40" s="41">
        <f>ROUND(BIL!K57,2)</f>
        <v>0</v>
      </c>
      <c r="D40" s="41">
        <v>0.0</v>
      </c>
      <c r="E40" s="41">
        <v>0.0</v>
      </c>
      <c r="F40" s="44">
        <f t="shared" si="1"/>
        <v>0</v>
      </c>
      <c r="G40" s="50" t="str">
        <f>RefStr!J19</f>
        <v>DA</v>
      </c>
      <c r="I40" s="45" t="s">
        <v>76</v>
      </c>
      <c r="J40" s="47">
        <f t="shared" si="2"/>
        <v>0</v>
      </c>
      <c r="K40" s="1"/>
      <c r="L40" s="1"/>
      <c r="M40" s="1"/>
      <c r="N40" s="1"/>
      <c r="O40" s="1"/>
      <c r="P40" s="1"/>
      <c r="Q40" s="1"/>
      <c r="R40" s="1"/>
      <c r="S40" s="1"/>
      <c r="T40" s="1"/>
      <c r="U40" s="1"/>
      <c r="V40" s="1"/>
      <c r="W40" s="1"/>
      <c r="X40" s="1"/>
      <c r="Y40" s="1"/>
      <c r="Z40" s="1"/>
    </row>
    <row r="41" ht="12.75" customHeight="1">
      <c r="A41" s="43">
        <f>BIL!I58</f>
        <v>40</v>
      </c>
      <c r="B41" s="41">
        <f>ROUND(BIL!J58,2)</f>
        <v>0</v>
      </c>
      <c r="C41" s="41">
        <f>ROUND(BIL!K58,2)</f>
        <v>0</v>
      </c>
      <c r="D41" s="41">
        <v>0.0</v>
      </c>
      <c r="E41" s="41">
        <v>0.0</v>
      </c>
      <c r="F41" s="44">
        <f t="shared" si="1"/>
        <v>0</v>
      </c>
      <c r="G41" s="1" t="str">
        <f>IF(RefStr!E5&lt;&gt;"",TEXT(RefStr!E5,"YYYYMMDD"),"")</f>
        <v>20230101</v>
      </c>
      <c r="I41" s="45" t="s">
        <v>77</v>
      </c>
      <c r="J41" s="47">
        <f t="shared" si="2"/>
        <v>0</v>
      </c>
      <c r="K41" s="1"/>
      <c r="L41" s="1"/>
      <c r="M41" s="1"/>
      <c r="N41" s="1"/>
      <c r="O41" s="1"/>
      <c r="P41" s="1"/>
      <c r="Q41" s="1"/>
      <c r="R41" s="1"/>
      <c r="S41" s="1"/>
      <c r="T41" s="1"/>
      <c r="U41" s="1"/>
      <c r="V41" s="1"/>
      <c r="W41" s="1"/>
      <c r="X41" s="1"/>
      <c r="Y41" s="1"/>
      <c r="Z41" s="1"/>
    </row>
    <row r="42" ht="12.75" customHeight="1">
      <c r="A42" s="43">
        <f>BIL!I59</f>
        <v>41</v>
      </c>
      <c r="B42" s="41">
        <f>ROUND(BIL!J59,2)</f>
        <v>0</v>
      </c>
      <c r="C42" s="41">
        <f>ROUND(BIL!K59,2)</f>
        <v>0</v>
      </c>
      <c r="D42" s="41">
        <v>0.0</v>
      </c>
      <c r="E42" s="41">
        <v>0.0</v>
      </c>
      <c r="F42" s="44">
        <f t="shared" si="1"/>
        <v>0</v>
      </c>
      <c r="G42" s="1" t="str">
        <f>IF(RefStr!G5&lt;&gt;"",TEXT(RefStr!G5,"YYYYMMDD"),"")</f>
        <v>20231231</v>
      </c>
      <c r="I42" s="45" t="s">
        <v>78</v>
      </c>
      <c r="J42" s="47">
        <f t="shared" si="2"/>
        <v>0</v>
      </c>
      <c r="K42" s="1"/>
      <c r="L42" s="1"/>
      <c r="M42" s="1"/>
      <c r="N42" s="1"/>
      <c r="O42" s="1"/>
      <c r="P42" s="1"/>
      <c r="Q42" s="1"/>
      <c r="R42" s="1"/>
      <c r="S42" s="1"/>
      <c r="T42" s="1"/>
      <c r="U42" s="1"/>
      <c r="V42" s="1"/>
      <c r="W42" s="1"/>
      <c r="X42" s="1"/>
      <c r="Y42" s="1"/>
      <c r="Z42" s="1"/>
    </row>
    <row r="43" ht="12.75" customHeight="1">
      <c r="A43" s="43">
        <f>BIL!I60</f>
        <v>42</v>
      </c>
      <c r="B43" s="41">
        <f>ROUND(BIL!J60,2)</f>
        <v>0</v>
      </c>
      <c r="C43" s="41">
        <f>ROUND(BIL!K60,2)</f>
        <v>0</v>
      </c>
      <c r="D43" s="41">
        <v>0.0</v>
      </c>
      <c r="E43" s="41">
        <v>0.0</v>
      </c>
      <c r="F43" s="44">
        <f t="shared" si="1"/>
        <v>0</v>
      </c>
      <c r="G43" s="49">
        <f>IF(RefStr!N1=707,PraviPod707!G27+PraviPod709!G27+PraviPod710!G27+SUM(PraviPod708!F2:F201),SUM(PraviPod708!G27)+PraviPod709!G27+PraviPod710!G27)</f>
        <v>10415494.86</v>
      </c>
      <c r="I43" s="45" t="s">
        <v>79</v>
      </c>
      <c r="J43" s="47">
        <f t="shared" si="2"/>
        <v>0</v>
      </c>
      <c r="K43" s="1"/>
      <c r="L43" s="1"/>
      <c r="M43" s="1"/>
      <c r="N43" s="1"/>
      <c r="O43" s="1"/>
      <c r="P43" s="1"/>
      <c r="Q43" s="1"/>
      <c r="R43" s="1"/>
      <c r="S43" s="1"/>
      <c r="T43" s="1"/>
      <c r="U43" s="1"/>
      <c r="V43" s="1"/>
      <c r="W43" s="1"/>
      <c r="X43" s="1"/>
      <c r="Y43" s="1"/>
      <c r="Z43" s="1"/>
    </row>
    <row r="44" ht="12.75" customHeight="1">
      <c r="A44" s="43">
        <f>BIL!I61</f>
        <v>43</v>
      </c>
      <c r="B44" s="41">
        <f>ROUND(BIL!J61,2)</f>
        <v>0</v>
      </c>
      <c r="C44" s="41">
        <f>ROUND(BIL!K61,2)</f>
        <v>0</v>
      </c>
      <c r="D44" s="41">
        <v>0.0</v>
      </c>
      <c r="E44" s="41">
        <v>0.0</v>
      </c>
      <c r="F44" s="44">
        <f t="shared" si="1"/>
        <v>0</v>
      </c>
      <c r="G44" s="1" t="s">
        <v>80</v>
      </c>
      <c r="I44" s="45" t="s">
        <v>81</v>
      </c>
      <c r="J44" s="47">
        <f t="shared" si="2"/>
        <v>0</v>
      </c>
      <c r="K44" s="1"/>
      <c r="L44" s="1"/>
      <c r="M44" s="1"/>
      <c r="N44" s="1"/>
      <c r="O44" s="1"/>
      <c r="P44" s="1"/>
      <c r="Q44" s="1"/>
      <c r="R44" s="1"/>
      <c r="S44" s="1"/>
      <c r="T44" s="1"/>
      <c r="U44" s="1"/>
      <c r="V44" s="1"/>
      <c r="W44" s="1"/>
      <c r="X44" s="1"/>
      <c r="Y44" s="1"/>
      <c r="Z44" s="1"/>
    </row>
    <row r="45" ht="12.75" customHeight="1">
      <c r="A45" s="43">
        <f>BIL!I62</f>
        <v>44</v>
      </c>
      <c r="B45" s="41">
        <f>ROUND(BIL!J62,2)</f>
        <v>0</v>
      </c>
      <c r="C45" s="41">
        <f>ROUND(BIL!K62,2)</f>
        <v>0</v>
      </c>
      <c r="D45" s="41">
        <v>0.0</v>
      </c>
      <c r="E45" s="41">
        <v>0.0</v>
      </c>
      <c r="F45" s="44">
        <f t="shared" si="1"/>
        <v>0</v>
      </c>
      <c r="G45" s="1"/>
      <c r="I45" s="1"/>
      <c r="J45" s="47">
        <f t="shared" si="2"/>
        <v>0</v>
      </c>
      <c r="K45" s="1"/>
      <c r="L45" s="1"/>
      <c r="M45" s="1"/>
      <c r="N45" s="1"/>
      <c r="O45" s="1"/>
      <c r="P45" s="1"/>
      <c r="Q45" s="1"/>
      <c r="R45" s="1"/>
      <c r="S45" s="1"/>
      <c r="T45" s="1"/>
      <c r="U45" s="1"/>
      <c r="V45" s="1"/>
      <c r="W45" s="1"/>
      <c r="X45" s="1"/>
      <c r="Y45" s="1"/>
      <c r="Z45" s="1"/>
    </row>
    <row r="46" ht="12.75" customHeight="1">
      <c r="A46" s="43">
        <f>BIL!I63</f>
        <v>45</v>
      </c>
      <c r="B46" s="41">
        <f>ROUND(BIL!J63,2)</f>
        <v>0</v>
      </c>
      <c r="C46" s="41">
        <f>ROUND(BIL!K63,2)</f>
        <v>0</v>
      </c>
      <c r="D46" s="41">
        <v>0.0</v>
      </c>
      <c r="E46" s="41">
        <v>0.0</v>
      </c>
      <c r="F46" s="44">
        <f t="shared" si="1"/>
        <v>0</v>
      </c>
      <c r="G46" s="1"/>
      <c r="I46" s="1"/>
      <c r="J46" s="47">
        <f t="shared" si="2"/>
        <v>0</v>
      </c>
      <c r="K46" s="1"/>
      <c r="L46" s="1"/>
      <c r="M46" s="1"/>
      <c r="N46" s="1"/>
      <c r="O46" s="1"/>
      <c r="P46" s="1"/>
      <c r="Q46" s="1"/>
      <c r="R46" s="1"/>
      <c r="S46" s="1"/>
      <c r="T46" s="1"/>
      <c r="U46" s="1"/>
      <c r="V46" s="1"/>
      <c r="W46" s="1"/>
      <c r="X46" s="1"/>
      <c r="Y46" s="1"/>
      <c r="Z46" s="1"/>
    </row>
    <row r="47" ht="12.75" customHeight="1">
      <c r="A47" s="43">
        <f>BIL!I64</f>
        <v>46</v>
      </c>
      <c r="B47" s="41">
        <f>ROUND(BIL!J64,2)</f>
        <v>208.91</v>
      </c>
      <c r="C47" s="41">
        <f>ROUND(BIL!K64,2)</f>
        <v>638.41</v>
      </c>
      <c r="D47" s="41">
        <v>0.0</v>
      </c>
      <c r="E47" s="41">
        <v>0.0</v>
      </c>
      <c r="F47" s="44">
        <f t="shared" si="1"/>
        <v>683.4358</v>
      </c>
      <c r="G47" s="1"/>
      <c r="I47" s="1"/>
      <c r="J47" s="47">
        <f t="shared" si="2"/>
        <v>0</v>
      </c>
      <c r="K47" s="1"/>
      <c r="L47" s="1"/>
      <c r="M47" s="1"/>
      <c r="N47" s="1"/>
      <c r="O47" s="1"/>
      <c r="P47" s="1"/>
      <c r="Q47" s="1"/>
      <c r="R47" s="1"/>
      <c r="S47" s="1"/>
      <c r="T47" s="1"/>
      <c r="U47" s="1"/>
      <c r="V47" s="1"/>
      <c r="W47" s="1"/>
      <c r="X47" s="1"/>
      <c r="Y47" s="1"/>
      <c r="Z47" s="1"/>
    </row>
    <row r="48" ht="12.75" customHeight="1">
      <c r="A48" s="43">
        <f>BIL!I65</f>
        <v>47</v>
      </c>
      <c r="B48" s="41">
        <f>ROUND(BIL!J65,2)</f>
        <v>0</v>
      </c>
      <c r="C48" s="41">
        <f>ROUND(BIL!K65,2)</f>
        <v>0</v>
      </c>
      <c r="D48" s="41">
        <v>0.0</v>
      </c>
      <c r="E48" s="41">
        <v>0.0</v>
      </c>
      <c r="F48" s="44">
        <f t="shared" si="1"/>
        <v>0</v>
      </c>
      <c r="G48" s="1"/>
      <c r="I48" s="1"/>
      <c r="J48" s="47">
        <f t="shared" si="2"/>
        <v>0</v>
      </c>
      <c r="K48" s="1"/>
      <c r="L48" s="1"/>
      <c r="M48" s="1"/>
      <c r="N48" s="1"/>
      <c r="O48" s="1"/>
      <c r="P48" s="1"/>
      <c r="Q48" s="1"/>
      <c r="R48" s="1"/>
      <c r="S48" s="1"/>
      <c r="T48" s="1"/>
      <c r="U48" s="1"/>
      <c r="V48" s="1"/>
      <c r="W48" s="1"/>
      <c r="X48" s="1"/>
      <c r="Y48" s="1"/>
      <c r="Z48" s="1"/>
    </row>
    <row r="49" ht="12.75" customHeight="1">
      <c r="A49" s="43">
        <f>BIL!I66</f>
        <v>48</v>
      </c>
      <c r="B49" s="41">
        <f>ROUND(BIL!J66,2)</f>
        <v>0</v>
      </c>
      <c r="C49" s="41">
        <f>ROUND(BIL!K66,2)</f>
        <v>0</v>
      </c>
      <c r="D49" s="41">
        <v>0.0</v>
      </c>
      <c r="E49" s="41">
        <v>0.0</v>
      </c>
      <c r="F49" s="44">
        <f t="shared" si="1"/>
        <v>0</v>
      </c>
      <c r="G49" s="1"/>
      <c r="I49" s="1"/>
      <c r="J49" s="47">
        <f t="shared" si="2"/>
        <v>0</v>
      </c>
      <c r="K49" s="1"/>
      <c r="L49" s="1"/>
      <c r="M49" s="1"/>
      <c r="N49" s="1"/>
      <c r="O49" s="1"/>
      <c r="P49" s="1"/>
      <c r="Q49" s="1"/>
      <c r="R49" s="1"/>
      <c r="S49" s="1"/>
      <c r="T49" s="1"/>
      <c r="U49" s="1"/>
      <c r="V49" s="1"/>
      <c r="W49" s="1"/>
      <c r="X49" s="1"/>
      <c r="Y49" s="1"/>
      <c r="Z49" s="1"/>
    </row>
    <row r="50" ht="12.75" customHeight="1">
      <c r="A50" s="43">
        <f>BIL!I67</f>
        <v>49</v>
      </c>
      <c r="B50" s="41">
        <f>ROUND(BIL!J67,2)</f>
        <v>0</v>
      </c>
      <c r="C50" s="41">
        <f>ROUND(BIL!K67,2)</f>
        <v>0</v>
      </c>
      <c r="D50" s="41">
        <v>0.0</v>
      </c>
      <c r="E50" s="41">
        <v>0.0</v>
      </c>
      <c r="F50" s="44">
        <f t="shared" si="1"/>
        <v>0</v>
      </c>
      <c r="G50" s="1"/>
      <c r="I50" s="1"/>
      <c r="J50" s="47">
        <f t="shared" si="2"/>
        <v>0</v>
      </c>
      <c r="K50" s="1"/>
      <c r="L50" s="1"/>
      <c r="M50" s="1"/>
      <c r="N50" s="1"/>
      <c r="O50" s="1"/>
      <c r="P50" s="1"/>
      <c r="Q50" s="1"/>
      <c r="R50" s="1"/>
      <c r="S50" s="1"/>
      <c r="T50" s="1"/>
      <c r="U50" s="1"/>
      <c r="V50" s="1"/>
      <c r="W50" s="1"/>
      <c r="X50" s="1"/>
      <c r="Y50" s="1"/>
      <c r="Z50" s="1"/>
    </row>
    <row r="51" ht="12.75" customHeight="1">
      <c r="A51" s="43">
        <f>BIL!I68</f>
        <v>50</v>
      </c>
      <c r="B51" s="41">
        <f>ROUND(BIL!J68,2)</f>
        <v>0</v>
      </c>
      <c r="C51" s="41">
        <f>ROUND(BIL!K68,2)</f>
        <v>0</v>
      </c>
      <c r="D51" s="41">
        <v>0.0</v>
      </c>
      <c r="E51" s="41">
        <v>0.0</v>
      </c>
      <c r="F51" s="44">
        <f t="shared" si="1"/>
        <v>0</v>
      </c>
      <c r="G51" s="1"/>
      <c r="I51" s="1"/>
      <c r="J51" s="47">
        <f t="shared" si="2"/>
        <v>0</v>
      </c>
      <c r="K51" s="1"/>
      <c r="L51" s="1"/>
      <c r="M51" s="1"/>
      <c r="N51" s="1"/>
      <c r="O51" s="1"/>
      <c r="P51" s="1"/>
      <c r="Q51" s="1"/>
      <c r="R51" s="1"/>
      <c r="S51" s="1"/>
      <c r="T51" s="1"/>
      <c r="U51" s="1"/>
      <c r="V51" s="1"/>
      <c r="W51" s="1"/>
      <c r="X51" s="1"/>
      <c r="Y51" s="1"/>
      <c r="Z51" s="1"/>
    </row>
    <row r="52" ht="12.75" customHeight="1">
      <c r="A52" s="43">
        <f>BIL!I69</f>
        <v>51</v>
      </c>
      <c r="B52" s="41">
        <f>ROUND(BIL!J69,2)</f>
        <v>0</v>
      </c>
      <c r="C52" s="41">
        <f>ROUND(BIL!K69,2)</f>
        <v>0</v>
      </c>
      <c r="D52" s="41">
        <v>0.0</v>
      </c>
      <c r="E52" s="41">
        <v>0.0</v>
      </c>
      <c r="F52" s="44">
        <f t="shared" si="1"/>
        <v>0</v>
      </c>
      <c r="G52" s="1"/>
      <c r="I52" s="1"/>
      <c r="J52" s="47">
        <f t="shared" si="2"/>
        <v>0</v>
      </c>
      <c r="K52" s="1"/>
      <c r="L52" s="1"/>
      <c r="M52" s="1"/>
      <c r="N52" s="1"/>
      <c r="O52" s="1"/>
      <c r="P52" s="1"/>
      <c r="Q52" s="1"/>
      <c r="R52" s="1"/>
      <c r="S52" s="1"/>
      <c r="T52" s="1"/>
      <c r="U52" s="1"/>
      <c r="V52" s="1"/>
      <c r="W52" s="1"/>
      <c r="X52" s="1"/>
      <c r="Y52" s="1"/>
      <c r="Z52" s="1"/>
    </row>
    <row r="53" ht="12.75" customHeight="1">
      <c r="A53" s="43">
        <f>BIL!I70</f>
        <v>52</v>
      </c>
      <c r="B53" s="41">
        <f>ROUND(BIL!J70,2)</f>
        <v>0</v>
      </c>
      <c r="C53" s="41">
        <f>ROUND(BIL!K70,2)</f>
        <v>0</v>
      </c>
      <c r="D53" s="41">
        <v>0.0</v>
      </c>
      <c r="E53" s="41">
        <v>0.0</v>
      </c>
      <c r="F53" s="44">
        <f t="shared" si="1"/>
        <v>0</v>
      </c>
      <c r="G53" s="1"/>
      <c r="I53" s="1"/>
      <c r="J53" s="47">
        <f t="shared" si="2"/>
        <v>0</v>
      </c>
      <c r="K53" s="1"/>
      <c r="L53" s="1"/>
      <c r="M53" s="1"/>
      <c r="N53" s="1"/>
      <c r="O53" s="1"/>
      <c r="P53" s="1"/>
      <c r="Q53" s="1"/>
      <c r="R53" s="1"/>
      <c r="S53" s="1"/>
      <c r="T53" s="1"/>
      <c r="U53" s="1"/>
      <c r="V53" s="1"/>
      <c r="W53" s="1"/>
      <c r="X53" s="1"/>
      <c r="Y53" s="1"/>
      <c r="Z53" s="1"/>
    </row>
    <row r="54" ht="12.75" customHeight="1">
      <c r="A54" s="43">
        <f>BIL!I71</f>
        <v>53</v>
      </c>
      <c r="B54" s="41">
        <f>ROUND(BIL!J71,2)</f>
        <v>0</v>
      </c>
      <c r="C54" s="41">
        <f>ROUND(BIL!K71,2)</f>
        <v>0</v>
      </c>
      <c r="D54" s="41">
        <v>0.0</v>
      </c>
      <c r="E54" s="41">
        <v>0.0</v>
      </c>
      <c r="F54" s="44">
        <f t="shared" si="1"/>
        <v>0</v>
      </c>
      <c r="G54" s="1"/>
      <c r="I54" s="1"/>
      <c r="J54" s="47">
        <f t="shared" si="2"/>
        <v>0</v>
      </c>
      <c r="K54" s="1"/>
      <c r="L54" s="1"/>
      <c r="M54" s="1"/>
      <c r="N54" s="1"/>
      <c r="O54" s="1"/>
      <c r="P54" s="1"/>
      <c r="Q54" s="1"/>
      <c r="R54" s="1"/>
      <c r="S54" s="1"/>
      <c r="T54" s="1"/>
      <c r="U54" s="1"/>
      <c r="V54" s="1"/>
      <c r="W54" s="1"/>
      <c r="X54" s="1"/>
      <c r="Y54" s="1"/>
      <c r="Z54" s="1"/>
    </row>
    <row r="55" ht="12.75" customHeight="1">
      <c r="A55" s="43">
        <f>BIL!I72</f>
        <v>54</v>
      </c>
      <c r="B55" s="41">
        <f>ROUND(BIL!J72,2)</f>
        <v>0</v>
      </c>
      <c r="C55" s="41">
        <f>ROUND(BIL!K72,2)</f>
        <v>0</v>
      </c>
      <c r="D55" s="41">
        <v>0.0</v>
      </c>
      <c r="E55" s="41">
        <v>0.0</v>
      </c>
      <c r="F55" s="44">
        <f t="shared" si="1"/>
        <v>0</v>
      </c>
      <c r="G55" s="1"/>
      <c r="I55" s="1"/>
      <c r="J55" s="47">
        <f t="shared" si="2"/>
        <v>0</v>
      </c>
      <c r="K55" s="1"/>
      <c r="L55" s="1"/>
      <c r="M55" s="1"/>
      <c r="N55" s="1"/>
      <c r="O55" s="1"/>
      <c r="P55" s="1"/>
      <c r="Q55" s="1"/>
      <c r="R55" s="1"/>
      <c r="S55" s="1"/>
      <c r="T55" s="1"/>
      <c r="U55" s="1"/>
      <c r="V55" s="1"/>
      <c r="W55" s="1"/>
      <c r="X55" s="1"/>
      <c r="Y55" s="1"/>
      <c r="Z55" s="1"/>
    </row>
    <row r="56" ht="12.75" customHeight="1">
      <c r="A56" s="43">
        <f>BIL!I73</f>
        <v>55</v>
      </c>
      <c r="B56" s="41">
        <f>ROUND(BIL!J73,2)</f>
        <v>0</v>
      </c>
      <c r="C56" s="41">
        <f>ROUND(BIL!K73,2)</f>
        <v>0</v>
      </c>
      <c r="D56" s="41">
        <v>0.0</v>
      </c>
      <c r="E56" s="41">
        <v>0.0</v>
      </c>
      <c r="F56" s="44">
        <f t="shared" si="1"/>
        <v>0</v>
      </c>
      <c r="G56" s="1"/>
      <c r="I56" s="1"/>
      <c r="J56" s="47">
        <f t="shared" si="2"/>
        <v>0</v>
      </c>
      <c r="K56" s="1"/>
      <c r="L56" s="1"/>
      <c r="M56" s="1"/>
      <c r="N56" s="1"/>
      <c r="O56" s="1"/>
      <c r="P56" s="1"/>
      <c r="Q56" s="1"/>
      <c r="R56" s="1"/>
      <c r="S56" s="1"/>
      <c r="T56" s="1"/>
      <c r="U56" s="1"/>
      <c r="V56" s="1"/>
      <c r="W56" s="1"/>
      <c r="X56" s="1"/>
      <c r="Y56" s="1"/>
      <c r="Z56" s="1"/>
    </row>
    <row r="57" ht="12.75" customHeight="1">
      <c r="A57" s="43">
        <f>BIL!I74</f>
        <v>56</v>
      </c>
      <c r="B57" s="41">
        <f>ROUND(BIL!J74,2)</f>
        <v>0</v>
      </c>
      <c r="C57" s="41">
        <f>ROUND(BIL!K74,2)</f>
        <v>0</v>
      </c>
      <c r="D57" s="41">
        <v>0.0</v>
      </c>
      <c r="E57" s="41">
        <v>0.0</v>
      </c>
      <c r="F57" s="44">
        <f t="shared" si="1"/>
        <v>0</v>
      </c>
      <c r="G57" s="1"/>
      <c r="I57" s="1"/>
      <c r="J57" s="47">
        <f t="shared" si="2"/>
        <v>0</v>
      </c>
      <c r="K57" s="1"/>
      <c r="L57" s="1"/>
      <c r="M57" s="1"/>
      <c r="N57" s="1"/>
      <c r="O57" s="1"/>
      <c r="P57" s="1"/>
      <c r="Q57" s="1"/>
      <c r="R57" s="1"/>
      <c r="S57" s="1"/>
      <c r="T57" s="1"/>
      <c r="U57" s="1"/>
      <c r="V57" s="1"/>
      <c r="W57" s="1"/>
      <c r="X57" s="1"/>
      <c r="Y57" s="1"/>
      <c r="Z57" s="1"/>
    </row>
    <row r="58" ht="12.75" customHeight="1">
      <c r="A58" s="43">
        <f>BIL!I75</f>
        <v>57</v>
      </c>
      <c r="B58" s="41">
        <f>ROUND(BIL!J75,2)</f>
        <v>0</v>
      </c>
      <c r="C58" s="41">
        <f>ROUND(BIL!K75,2)</f>
        <v>0</v>
      </c>
      <c r="D58" s="41">
        <v>0.0</v>
      </c>
      <c r="E58" s="41">
        <v>0.0</v>
      </c>
      <c r="F58" s="44">
        <f t="shared" si="1"/>
        <v>0</v>
      </c>
      <c r="G58" s="1"/>
      <c r="I58" s="1"/>
      <c r="J58" s="47">
        <f t="shared" si="2"/>
        <v>0</v>
      </c>
      <c r="K58" s="1"/>
      <c r="L58" s="1"/>
      <c r="M58" s="1"/>
      <c r="N58" s="1"/>
      <c r="O58" s="1"/>
      <c r="P58" s="1"/>
      <c r="Q58" s="1"/>
      <c r="R58" s="1"/>
      <c r="S58" s="1"/>
      <c r="T58" s="1"/>
      <c r="U58" s="1"/>
      <c r="V58" s="1"/>
      <c r="W58" s="1"/>
      <c r="X58" s="1"/>
      <c r="Y58" s="1"/>
      <c r="Z58" s="1"/>
    </row>
    <row r="59" ht="12.75" customHeight="1">
      <c r="A59" s="43">
        <f>BIL!I76</f>
        <v>58</v>
      </c>
      <c r="B59" s="41">
        <f>ROUND(BIL!J76,2)</f>
        <v>0</v>
      </c>
      <c r="C59" s="41">
        <f>ROUND(BIL!K76,2)</f>
        <v>0</v>
      </c>
      <c r="D59" s="41">
        <v>0.0</v>
      </c>
      <c r="E59" s="41">
        <v>0.0</v>
      </c>
      <c r="F59" s="44">
        <f t="shared" si="1"/>
        <v>0</v>
      </c>
      <c r="G59" s="1"/>
      <c r="I59" s="1"/>
      <c r="J59" s="47">
        <f t="shared" si="2"/>
        <v>0</v>
      </c>
      <c r="K59" s="1"/>
      <c r="L59" s="1"/>
      <c r="M59" s="1"/>
      <c r="N59" s="1"/>
      <c r="O59" s="1"/>
      <c r="P59" s="1"/>
      <c r="Q59" s="1"/>
      <c r="R59" s="1"/>
      <c r="S59" s="1"/>
      <c r="T59" s="1"/>
      <c r="U59" s="1"/>
      <c r="V59" s="1"/>
      <c r="W59" s="1"/>
      <c r="X59" s="1"/>
      <c r="Y59" s="1"/>
      <c r="Z59" s="1"/>
    </row>
    <row r="60" ht="12.75" customHeight="1">
      <c r="A60" s="43">
        <f>BIL!I77</f>
        <v>59</v>
      </c>
      <c r="B60" s="41">
        <f>ROUND(BIL!J77,2)</f>
        <v>0</v>
      </c>
      <c r="C60" s="41">
        <f>ROUND(BIL!K77,2)</f>
        <v>0</v>
      </c>
      <c r="D60" s="41">
        <v>0.0</v>
      </c>
      <c r="E60" s="41">
        <v>0.0</v>
      </c>
      <c r="F60" s="44">
        <f t="shared" si="1"/>
        <v>0</v>
      </c>
      <c r="G60" s="1"/>
      <c r="I60" s="1"/>
      <c r="J60" s="47">
        <f t="shared" si="2"/>
        <v>0</v>
      </c>
      <c r="K60" s="1"/>
      <c r="L60" s="1"/>
      <c r="M60" s="1"/>
      <c r="N60" s="1"/>
      <c r="O60" s="1"/>
      <c r="P60" s="1"/>
      <c r="Q60" s="1"/>
      <c r="R60" s="1"/>
      <c r="S60" s="1"/>
      <c r="T60" s="1"/>
      <c r="U60" s="1"/>
      <c r="V60" s="1"/>
      <c r="W60" s="1"/>
      <c r="X60" s="1"/>
      <c r="Y60" s="1"/>
      <c r="Z60" s="1"/>
    </row>
    <row r="61" ht="12.75" customHeight="1">
      <c r="A61" s="43">
        <f>BIL!I78</f>
        <v>60</v>
      </c>
      <c r="B61" s="41">
        <f>ROUND(BIL!J78,2)</f>
        <v>0</v>
      </c>
      <c r="C61" s="41">
        <f>ROUND(BIL!K78,2)</f>
        <v>0</v>
      </c>
      <c r="D61" s="41">
        <v>0.0</v>
      </c>
      <c r="E61" s="41">
        <v>0.0</v>
      </c>
      <c r="F61" s="44">
        <f t="shared" si="1"/>
        <v>0</v>
      </c>
      <c r="G61" s="1"/>
      <c r="I61" s="1"/>
      <c r="J61" s="47">
        <f t="shared" si="2"/>
        <v>0</v>
      </c>
      <c r="K61" s="1"/>
      <c r="L61" s="1"/>
      <c r="M61" s="1"/>
      <c r="N61" s="1"/>
      <c r="O61" s="1"/>
      <c r="P61" s="1"/>
      <c r="Q61" s="1"/>
      <c r="R61" s="1"/>
      <c r="S61" s="1"/>
      <c r="T61" s="1"/>
      <c r="U61" s="1"/>
      <c r="V61" s="1"/>
      <c r="W61" s="1"/>
      <c r="X61" s="1"/>
      <c r="Y61" s="1"/>
      <c r="Z61" s="1"/>
    </row>
    <row r="62" ht="12.75" customHeight="1">
      <c r="A62" s="43">
        <f>BIL!I79</f>
        <v>61</v>
      </c>
      <c r="B62" s="41">
        <f>ROUND(BIL!J79,2)</f>
        <v>0</v>
      </c>
      <c r="C62" s="41">
        <f>ROUND(BIL!K79,2)</f>
        <v>0</v>
      </c>
      <c r="D62" s="41">
        <v>0.0</v>
      </c>
      <c r="E62" s="41">
        <v>0.0</v>
      </c>
      <c r="F62" s="44">
        <f t="shared" si="1"/>
        <v>0</v>
      </c>
      <c r="G62" s="1"/>
      <c r="I62" s="1"/>
      <c r="J62" s="47">
        <f t="shared" si="2"/>
        <v>0</v>
      </c>
      <c r="K62" s="1"/>
      <c r="L62" s="1"/>
      <c r="M62" s="1"/>
      <c r="N62" s="1"/>
      <c r="O62" s="1"/>
      <c r="P62" s="1"/>
      <c r="Q62" s="1"/>
      <c r="R62" s="1"/>
      <c r="S62" s="1"/>
      <c r="T62" s="1"/>
      <c r="U62" s="1"/>
      <c r="V62" s="1"/>
      <c r="W62" s="1"/>
      <c r="X62" s="1"/>
      <c r="Y62" s="1"/>
      <c r="Z62" s="1"/>
    </row>
    <row r="63" ht="12.75" customHeight="1">
      <c r="A63" s="43">
        <f>BIL!I80</f>
        <v>62</v>
      </c>
      <c r="B63" s="41">
        <f>ROUND(BIL!J80,2)</f>
        <v>0</v>
      </c>
      <c r="C63" s="41">
        <f>ROUND(BIL!K80,2)</f>
        <v>0</v>
      </c>
      <c r="D63" s="41">
        <v>0.0</v>
      </c>
      <c r="E63" s="41">
        <v>0.0</v>
      </c>
      <c r="F63" s="44">
        <f t="shared" si="1"/>
        <v>0</v>
      </c>
      <c r="G63" s="1"/>
      <c r="I63" s="1"/>
      <c r="J63" s="47">
        <f t="shared" si="2"/>
        <v>0</v>
      </c>
      <c r="K63" s="1"/>
      <c r="L63" s="1"/>
      <c r="M63" s="1"/>
      <c r="N63" s="1"/>
      <c r="O63" s="1"/>
      <c r="P63" s="1"/>
      <c r="Q63" s="1"/>
      <c r="R63" s="1"/>
      <c r="S63" s="1"/>
      <c r="T63" s="1"/>
      <c r="U63" s="1"/>
      <c r="V63" s="1"/>
      <c r="W63" s="1"/>
      <c r="X63" s="1"/>
      <c r="Y63" s="1"/>
      <c r="Z63" s="1"/>
    </row>
    <row r="64" ht="12.75" customHeight="1">
      <c r="A64" s="43">
        <f>BIL!I81</f>
        <v>63</v>
      </c>
      <c r="B64" s="41">
        <f>ROUND(BIL!J81,2)</f>
        <v>0</v>
      </c>
      <c r="C64" s="41">
        <f>ROUND(BIL!K81,2)</f>
        <v>0</v>
      </c>
      <c r="D64" s="41">
        <v>0.0</v>
      </c>
      <c r="E64" s="41">
        <v>0.0</v>
      </c>
      <c r="F64" s="44">
        <f t="shared" si="1"/>
        <v>0</v>
      </c>
      <c r="G64" s="1"/>
      <c r="I64" s="1"/>
      <c r="J64" s="47">
        <f t="shared" si="2"/>
        <v>0</v>
      </c>
      <c r="K64" s="1"/>
      <c r="L64" s="1"/>
      <c r="M64" s="1"/>
      <c r="N64" s="1"/>
      <c r="O64" s="1"/>
      <c r="P64" s="1"/>
      <c r="Q64" s="1"/>
      <c r="R64" s="1"/>
      <c r="S64" s="1"/>
      <c r="T64" s="1"/>
      <c r="U64" s="1"/>
      <c r="V64" s="1"/>
      <c r="W64" s="1"/>
      <c r="X64" s="1"/>
      <c r="Y64" s="1"/>
      <c r="Z64" s="1"/>
    </row>
    <row r="65" ht="12.75" customHeight="1">
      <c r="A65" s="43">
        <f>BIL!I82</f>
        <v>64</v>
      </c>
      <c r="B65" s="41">
        <f>ROUND(BIL!J82,2)</f>
        <v>0</v>
      </c>
      <c r="C65" s="41">
        <f>ROUND(BIL!K82,2)</f>
        <v>0</v>
      </c>
      <c r="D65" s="41">
        <v>0.0</v>
      </c>
      <c r="E65" s="41">
        <v>0.0</v>
      </c>
      <c r="F65" s="44">
        <f t="shared" si="1"/>
        <v>0</v>
      </c>
      <c r="G65" s="1"/>
      <c r="I65" s="1"/>
      <c r="J65" s="47">
        <f t="shared" si="2"/>
        <v>0</v>
      </c>
      <c r="K65" s="1"/>
      <c r="L65" s="1"/>
      <c r="M65" s="1"/>
      <c r="N65" s="1"/>
      <c r="O65" s="1"/>
      <c r="P65" s="1"/>
      <c r="Q65" s="1"/>
      <c r="R65" s="1"/>
      <c r="S65" s="1"/>
      <c r="T65" s="1"/>
      <c r="U65" s="1"/>
      <c r="V65" s="1"/>
      <c r="W65" s="1"/>
      <c r="X65" s="1"/>
      <c r="Y65" s="1"/>
      <c r="Z65" s="1"/>
    </row>
    <row r="66" ht="12.75" customHeight="1">
      <c r="A66" s="43">
        <f>BIL!I83</f>
        <v>65</v>
      </c>
      <c r="B66" s="41">
        <f>ROUND(BIL!J83,2)</f>
        <v>0</v>
      </c>
      <c r="C66" s="41">
        <f>ROUND(BIL!K83,2)</f>
        <v>0</v>
      </c>
      <c r="D66" s="41">
        <v>0.0</v>
      </c>
      <c r="E66" s="41">
        <v>0.0</v>
      </c>
      <c r="F66" s="44">
        <f t="shared" si="1"/>
        <v>0</v>
      </c>
      <c r="G66" s="1"/>
      <c r="I66" s="1"/>
      <c r="J66" s="47">
        <f t="shared" si="2"/>
        <v>0</v>
      </c>
      <c r="K66" s="1"/>
      <c r="L66" s="1"/>
      <c r="M66" s="1"/>
      <c r="N66" s="1"/>
      <c r="O66" s="1"/>
      <c r="P66" s="1"/>
      <c r="Q66" s="1"/>
      <c r="R66" s="1"/>
      <c r="S66" s="1"/>
      <c r="T66" s="1"/>
      <c r="U66" s="1"/>
      <c r="V66" s="1"/>
      <c r="W66" s="1"/>
      <c r="X66" s="1"/>
      <c r="Y66" s="1"/>
      <c r="Z66" s="1"/>
    </row>
    <row r="67" ht="12.75" customHeight="1">
      <c r="A67" s="43">
        <f>BIL!I84</f>
        <v>66</v>
      </c>
      <c r="B67" s="41">
        <f>ROUND(BIL!J84,2)</f>
        <v>0</v>
      </c>
      <c r="C67" s="41">
        <f>ROUND(BIL!K84,2)</f>
        <v>0</v>
      </c>
      <c r="D67" s="41">
        <v>0.0</v>
      </c>
      <c r="E67" s="41">
        <v>0.0</v>
      </c>
      <c r="F67" s="44">
        <f t="shared" si="1"/>
        <v>0</v>
      </c>
      <c r="G67" s="1"/>
      <c r="I67" s="1"/>
      <c r="J67" s="47">
        <f t="shared" si="2"/>
        <v>0</v>
      </c>
      <c r="K67" s="1"/>
      <c r="L67" s="1"/>
      <c r="M67" s="1"/>
      <c r="N67" s="1"/>
      <c r="O67" s="1"/>
      <c r="P67" s="1"/>
      <c r="Q67" s="1"/>
      <c r="R67" s="1"/>
      <c r="S67" s="1"/>
      <c r="T67" s="1"/>
      <c r="U67" s="1"/>
      <c r="V67" s="1"/>
      <c r="W67" s="1"/>
      <c r="X67" s="1"/>
      <c r="Y67" s="1"/>
      <c r="Z67" s="1"/>
    </row>
    <row r="68" ht="12.75" customHeight="1">
      <c r="A68" s="43">
        <f>BIL!I85</f>
        <v>67</v>
      </c>
      <c r="B68" s="41">
        <f>ROUND(BIL!J85,2)</f>
        <v>0</v>
      </c>
      <c r="C68" s="41">
        <f>ROUND(BIL!K85,2)</f>
        <v>0</v>
      </c>
      <c r="D68" s="41">
        <v>0.0</v>
      </c>
      <c r="E68" s="41">
        <v>0.0</v>
      </c>
      <c r="F68" s="44">
        <f t="shared" si="1"/>
        <v>0</v>
      </c>
      <c r="G68" s="1"/>
      <c r="I68" s="1"/>
      <c r="J68" s="47">
        <f t="shared" si="2"/>
        <v>0</v>
      </c>
      <c r="K68" s="1"/>
      <c r="L68" s="1"/>
      <c r="M68" s="1"/>
      <c r="N68" s="1"/>
      <c r="O68" s="1"/>
      <c r="P68" s="1"/>
      <c r="Q68" s="1"/>
      <c r="R68" s="1"/>
      <c r="S68" s="1"/>
      <c r="T68" s="1"/>
      <c r="U68" s="1"/>
      <c r="V68" s="1"/>
      <c r="W68" s="1"/>
      <c r="X68" s="1"/>
      <c r="Y68" s="1"/>
      <c r="Z68" s="1"/>
    </row>
    <row r="69" ht="12.75" customHeight="1">
      <c r="A69" s="43">
        <f>BIL!I86</f>
        <v>68</v>
      </c>
      <c r="B69" s="41">
        <f>ROUND(BIL!J86,2)</f>
        <v>0</v>
      </c>
      <c r="C69" s="41">
        <f>ROUND(BIL!K86,2)</f>
        <v>0</v>
      </c>
      <c r="D69" s="41">
        <v>0.0</v>
      </c>
      <c r="E69" s="41">
        <v>0.0</v>
      </c>
      <c r="F69" s="44">
        <f t="shared" si="1"/>
        <v>0</v>
      </c>
      <c r="G69" s="1"/>
      <c r="I69" s="1"/>
      <c r="J69" s="47">
        <f t="shared" si="2"/>
        <v>0</v>
      </c>
      <c r="K69" s="1"/>
      <c r="L69" s="1"/>
      <c r="M69" s="1"/>
      <c r="N69" s="1"/>
      <c r="O69" s="1"/>
      <c r="P69" s="1"/>
      <c r="Q69" s="1"/>
      <c r="R69" s="1"/>
      <c r="S69" s="1"/>
      <c r="T69" s="1"/>
      <c r="U69" s="1"/>
      <c r="V69" s="1"/>
      <c r="W69" s="1"/>
      <c r="X69" s="1"/>
      <c r="Y69" s="1"/>
      <c r="Z69" s="1"/>
    </row>
    <row r="70" ht="12.75" customHeight="1">
      <c r="A70" s="43">
        <f>BIL!I87</f>
        <v>69</v>
      </c>
      <c r="B70" s="41">
        <f>ROUND(BIL!J87,2)</f>
        <v>0</v>
      </c>
      <c r="C70" s="41">
        <f>ROUND(BIL!K87,2)</f>
        <v>0</v>
      </c>
      <c r="D70" s="41">
        <v>0.0</v>
      </c>
      <c r="E70" s="41">
        <v>0.0</v>
      </c>
      <c r="F70" s="44">
        <f t="shared" si="1"/>
        <v>0</v>
      </c>
      <c r="G70" s="1"/>
      <c r="I70" s="1"/>
      <c r="J70" s="47">
        <f t="shared" si="2"/>
        <v>0</v>
      </c>
      <c r="K70" s="1"/>
      <c r="L70" s="1"/>
      <c r="M70" s="1"/>
      <c r="N70" s="1"/>
      <c r="O70" s="1"/>
      <c r="P70" s="1"/>
      <c r="Q70" s="1"/>
      <c r="R70" s="1"/>
      <c r="S70" s="1"/>
      <c r="T70" s="1"/>
      <c r="U70" s="1"/>
      <c r="V70" s="1"/>
      <c r="W70" s="1"/>
      <c r="X70" s="1"/>
      <c r="Y70" s="1"/>
      <c r="Z70" s="1"/>
    </row>
    <row r="71" ht="12.75" customHeight="1">
      <c r="A71" s="43">
        <f>BIL!I88</f>
        <v>70</v>
      </c>
      <c r="B71" s="41">
        <f>ROUND(BIL!J88,2)</f>
        <v>0</v>
      </c>
      <c r="C71" s="41">
        <f>ROUND(BIL!K88,2)</f>
        <v>0</v>
      </c>
      <c r="D71" s="41">
        <v>0.0</v>
      </c>
      <c r="E71" s="41">
        <v>0.0</v>
      </c>
      <c r="F71" s="44">
        <f t="shared" si="1"/>
        <v>0</v>
      </c>
      <c r="G71" s="1"/>
      <c r="I71" s="1"/>
      <c r="J71" s="47">
        <f t="shared" si="2"/>
        <v>0</v>
      </c>
      <c r="K71" s="1"/>
      <c r="L71" s="1"/>
      <c r="M71" s="1"/>
      <c r="N71" s="1"/>
      <c r="O71" s="1"/>
      <c r="P71" s="1"/>
      <c r="Q71" s="1"/>
      <c r="R71" s="1"/>
      <c r="S71" s="1"/>
      <c r="T71" s="1"/>
      <c r="U71" s="1"/>
      <c r="V71" s="1"/>
      <c r="W71" s="1"/>
      <c r="X71" s="1"/>
      <c r="Y71" s="1"/>
      <c r="Z71" s="1"/>
    </row>
    <row r="72" ht="12.75" customHeight="1">
      <c r="A72" s="43">
        <f>BIL!I89</f>
        <v>71</v>
      </c>
      <c r="B72" s="41">
        <f>ROUND(BIL!J89,2)</f>
        <v>0</v>
      </c>
      <c r="C72" s="41">
        <f>ROUND(BIL!K89,2)</f>
        <v>0</v>
      </c>
      <c r="D72" s="41">
        <v>0.0</v>
      </c>
      <c r="E72" s="41">
        <v>0.0</v>
      </c>
      <c r="F72" s="44">
        <f t="shared" si="1"/>
        <v>0</v>
      </c>
      <c r="G72" s="1"/>
      <c r="I72" s="1"/>
      <c r="J72" s="47">
        <f t="shared" si="2"/>
        <v>0</v>
      </c>
      <c r="K72" s="1"/>
      <c r="L72" s="1"/>
      <c r="M72" s="1"/>
      <c r="N72" s="1"/>
      <c r="O72" s="1"/>
      <c r="P72" s="1"/>
      <c r="Q72" s="1"/>
      <c r="R72" s="1"/>
      <c r="S72" s="1"/>
      <c r="T72" s="1"/>
      <c r="U72" s="1"/>
      <c r="V72" s="1"/>
      <c r="W72" s="1"/>
      <c r="X72" s="1"/>
      <c r="Y72" s="1"/>
      <c r="Z72" s="1"/>
    </row>
    <row r="73" ht="12.75" customHeight="1">
      <c r="A73" s="43">
        <f>BIL!I90</f>
        <v>72</v>
      </c>
      <c r="B73" s="41">
        <f>ROUND(BIL!J90,2)</f>
        <v>0</v>
      </c>
      <c r="C73" s="41">
        <f>ROUND(BIL!K90,2)</f>
        <v>0</v>
      </c>
      <c r="D73" s="41">
        <v>0.0</v>
      </c>
      <c r="E73" s="41">
        <v>0.0</v>
      </c>
      <c r="F73" s="44">
        <f t="shared" si="1"/>
        <v>0</v>
      </c>
      <c r="G73" s="1"/>
      <c r="I73" s="1"/>
      <c r="J73" s="47">
        <f t="shared" si="2"/>
        <v>0</v>
      </c>
      <c r="K73" s="1"/>
      <c r="L73" s="1"/>
      <c r="M73" s="1"/>
      <c r="N73" s="1"/>
      <c r="O73" s="1"/>
      <c r="P73" s="1"/>
      <c r="Q73" s="1"/>
      <c r="R73" s="1"/>
      <c r="S73" s="1"/>
      <c r="T73" s="1"/>
      <c r="U73" s="1"/>
      <c r="V73" s="1"/>
      <c r="W73" s="1"/>
      <c r="X73" s="1"/>
      <c r="Y73" s="1"/>
      <c r="Z73" s="1"/>
    </row>
    <row r="74" ht="12.75" customHeight="1">
      <c r="A74" s="43">
        <f>BIL!I91</f>
        <v>73</v>
      </c>
      <c r="B74" s="41">
        <f>ROUND(BIL!J91,2)</f>
        <v>0</v>
      </c>
      <c r="C74" s="41">
        <f>ROUND(BIL!K91,2)</f>
        <v>0</v>
      </c>
      <c r="D74" s="41">
        <v>0.0</v>
      </c>
      <c r="E74" s="41">
        <v>0.0</v>
      </c>
      <c r="F74" s="44">
        <f t="shared" si="1"/>
        <v>0</v>
      </c>
      <c r="G74" s="1"/>
      <c r="I74" s="1"/>
      <c r="J74" s="47">
        <f t="shared" si="2"/>
        <v>0</v>
      </c>
      <c r="K74" s="1"/>
      <c r="L74" s="1"/>
      <c r="M74" s="1"/>
      <c r="N74" s="1"/>
      <c r="O74" s="1"/>
      <c r="P74" s="1"/>
      <c r="Q74" s="1"/>
      <c r="R74" s="1"/>
      <c r="S74" s="1"/>
      <c r="T74" s="1"/>
      <c r="U74" s="1"/>
      <c r="V74" s="1"/>
      <c r="W74" s="1"/>
      <c r="X74" s="1"/>
      <c r="Y74" s="1"/>
      <c r="Z74" s="1"/>
    </row>
    <row r="75" ht="12.75" customHeight="1">
      <c r="A75" s="43">
        <f>BIL!I92</f>
        <v>74</v>
      </c>
      <c r="B75" s="41">
        <f>ROUND(BIL!J92,2)</f>
        <v>46565.27</v>
      </c>
      <c r="C75" s="41">
        <f>ROUND(BIL!K92,2)</f>
        <v>22259.36</v>
      </c>
      <c r="D75" s="41">
        <v>0.0</v>
      </c>
      <c r="E75" s="41">
        <v>0.0</v>
      </c>
      <c r="F75" s="44">
        <f t="shared" si="1"/>
        <v>67402.1526</v>
      </c>
      <c r="G75" s="1"/>
      <c r="I75" s="1"/>
      <c r="J75" s="47">
        <f t="shared" si="2"/>
        <v>0</v>
      </c>
      <c r="K75" s="1"/>
      <c r="L75" s="1"/>
      <c r="M75" s="1"/>
      <c r="N75" s="1"/>
      <c r="O75" s="1"/>
      <c r="P75" s="1"/>
      <c r="Q75" s="1"/>
      <c r="R75" s="1"/>
      <c r="S75" s="1"/>
      <c r="T75" s="1"/>
      <c r="U75" s="1"/>
      <c r="V75" s="1"/>
      <c r="W75" s="1"/>
      <c r="X75" s="1"/>
      <c r="Y75" s="1"/>
      <c r="Z75" s="1"/>
    </row>
    <row r="76" ht="12.75" customHeight="1">
      <c r="A76" s="43">
        <f>BIL!I93</f>
        <v>75</v>
      </c>
      <c r="B76" s="41">
        <f>ROUND(BIL!J93,2)</f>
        <v>46565.27</v>
      </c>
      <c r="C76" s="41">
        <f>ROUND(BIL!K93,2)</f>
        <v>21927.33</v>
      </c>
      <c r="D76" s="41">
        <v>0.0</v>
      </c>
      <c r="E76" s="41">
        <v>0.0</v>
      </c>
      <c r="F76" s="44">
        <f t="shared" si="1"/>
        <v>67814.9475</v>
      </c>
      <c r="G76" s="1"/>
      <c r="I76" s="1"/>
      <c r="J76" s="47">
        <f t="shared" si="2"/>
        <v>0</v>
      </c>
      <c r="K76" s="1"/>
      <c r="L76" s="1"/>
      <c r="M76" s="1"/>
      <c r="N76" s="1"/>
      <c r="O76" s="1"/>
      <c r="P76" s="1"/>
      <c r="Q76" s="1"/>
      <c r="R76" s="1"/>
      <c r="S76" s="1"/>
      <c r="T76" s="1"/>
      <c r="U76" s="1"/>
      <c r="V76" s="1"/>
      <c r="W76" s="1"/>
      <c r="X76" s="1"/>
      <c r="Y76" s="1"/>
      <c r="Z76" s="1"/>
    </row>
    <row r="77" ht="12.75" customHeight="1">
      <c r="A77" s="43">
        <f>BIL!I94</f>
        <v>76</v>
      </c>
      <c r="B77" s="41">
        <f>ROUND(BIL!J94,2)</f>
        <v>46565.27</v>
      </c>
      <c r="C77" s="41">
        <f>ROUND(BIL!K94,2)</f>
        <v>21927.33</v>
      </c>
      <c r="D77" s="41">
        <v>0.0</v>
      </c>
      <c r="E77" s="41">
        <v>0.0</v>
      </c>
      <c r="F77" s="44">
        <f t="shared" si="1"/>
        <v>68719.1468</v>
      </c>
      <c r="G77" s="1"/>
      <c r="I77" s="1"/>
      <c r="J77" s="47">
        <f t="shared" si="2"/>
        <v>0</v>
      </c>
      <c r="K77" s="1"/>
      <c r="L77" s="1"/>
      <c r="M77" s="1"/>
      <c r="N77" s="1"/>
      <c r="O77" s="1"/>
      <c r="P77" s="1"/>
      <c r="Q77" s="1"/>
      <c r="R77" s="1"/>
      <c r="S77" s="1"/>
      <c r="T77" s="1"/>
      <c r="U77" s="1"/>
      <c r="V77" s="1"/>
      <c r="W77" s="1"/>
      <c r="X77" s="1"/>
      <c r="Y77" s="1"/>
      <c r="Z77" s="1"/>
    </row>
    <row r="78" ht="12.75" customHeight="1">
      <c r="A78" s="43">
        <f>BIL!I95</f>
        <v>77</v>
      </c>
      <c r="B78" s="41">
        <f>ROUND(BIL!J95,2)</f>
        <v>46565.27</v>
      </c>
      <c r="C78" s="41">
        <f>ROUND(BIL!K95,2)</f>
        <v>21927.33</v>
      </c>
      <c r="D78" s="41">
        <v>0.0</v>
      </c>
      <c r="E78" s="41">
        <v>0.0</v>
      </c>
      <c r="F78" s="44">
        <f t="shared" si="1"/>
        <v>69623.3461</v>
      </c>
      <c r="G78" s="1"/>
      <c r="I78" s="1"/>
      <c r="J78" s="47">
        <f t="shared" si="2"/>
        <v>0</v>
      </c>
      <c r="K78" s="1"/>
      <c r="L78" s="1"/>
      <c r="M78" s="1"/>
      <c r="N78" s="1"/>
      <c r="O78" s="1"/>
      <c r="P78" s="1"/>
      <c r="Q78" s="1"/>
      <c r="R78" s="1"/>
      <c r="S78" s="1"/>
      <c r="T78" s="1"/>
      <c r="U78" s="1"/>
      <c r="V78" s="1"/>
      <c r="W78" s="1"/>
      <c r="X78" s="1"/>
      <c r="Y78" s="1"/>
      <c r="Z78" s="1"/>
    </row>
    <row r="79" ht="12.75" customHeight="1">
      <c r="A79" s="43">
        <f>BIL!I96</f>
        <v>78</v>
      </c>
      <c r="B79" s="41">
        <f>ROUND(BIL!J96,2)</f>
        <v>0</v>
      </c>
      <c r="C79" s="41">
        <f>ROUND(BIL!K96,2)</f>
        <v>0</v>
      </c>
      <c r="D79" s="41">
        <v>0.0</v>
      </c>
      <c r="E79" s="41">
        <v>0.0</v>
      </c>
      <c r="F79" s="44">
        <f t="shared" si="1"/>
        <v>0</v>
      </c>
      <c r="G79" s="1"/>
      <c r="I79" s="1"/>
      <c r="J79" s="47">
        <f t="shared" si="2"/>
        <v>0</v>
      </c>
      <c r="K79" s="1"/>
      <c r="L79" s="1"/>
      <c r="M79" s="1"/>
      <c r="N79" s="1"/>
      <c r="O79" s="1"/>
      <c r="P79" s="1"/>
      <c r="Q79" s="1"/>
      <c r="R79" s="1"/>
      <c r="S79" s="1"/>
      <c r="T79" s="1"/>
      <c r="U79" s="1"/>
      <c r="V79" s="1"/>
      <c r="W79" s="1"/>
      <c r="X79" s="1"/>
      <c r="Y79" s="1"/>
      <c r="Z79" s="1"/>
    </row>
    <row r="80" ht="12.75" customHeight="1">
      <c r="A80" s="43">
        <f>BIL!I97</f>
        <v>79</v>
      </c>
      <c r="B80" s="41">
        <f>ROUND(BIL!J97,2)</f>
        <v>0</v>
      </c>
      <c r="C80" s="41">
        <f>ROUND(BIL!K97,2)</f>
        <v>0</v>
      </c>
      <c r="D80" s="41">
        <v>0.0</v>
      </c>
      <c r="E80" s="41">
        <v>0.0</v>
      </c>
      <c r="F80" s="44">
        <f t="shared" si="1"/>
        <v>0</v>
      </c>
      <c r="G80" s="1"/>
      <c r="I80" s="1"/>
      <c r="J80" s="47">
        <f t="shared" si="2"/>
        <v>0</v>
      </c>
      <c r="K80" s="1"/>
      <c r="L80" s="1"/>
      <c r="M80" s="1"/>
      <c r="N80" s="1"/>
      <c r="O80" s="1"/>
      <c r="P80" s="1"/>
      <c r="Q80" s="1"/>
      <c r="R80" s="1"/>
      <c r="S80" s="1"/>
      <c r="T80" s="1"/>
      <c r="U80" s="1"/>
      <c r="V80" s="1"/>
      <c r="W80" s="1"/>
      <c r="X80" s="1"/>
      <c r="Y80" s="1"/>
      <c r="Z80" s="1"/>
    </row>
    <row r="81" ht="12.75" customHeight="1">
      <c r="A81" s="43">
        <f>BIL!I98</f>
        <v>80</v>
      </c>
      <c r="B81" s="41">
        <f>ROUND(BIL!J98,2)</f>
        <v>0</v>
      </c>
      <c r="C81" s="41">
        <f>ROUND(BIL!K98,2)</f>
        <v>0</v>
      </c>
      <c r="D81" s="41">
        <v>0.0</v>
      </c>
      <c r="E81" s="41">
        <v>0.0</v>
      </c>
      <c r="F81" s="44">
        <f t="shared" si="1"/>
        <v>0</v>
      </c>
      <c r="G81" s="1"/>
      <c r="I81" s="1"/>
      <c r="J81" s="47">
        <f t="shared" si="2"/>
        <v>0</v>
      </c>
      <c r="K81" s="1"/>
      <c r="L81" s="1"/>
      <c r="M81" s="1"/>
      <c r="N81" s="1"/>
      <c r="O81" s="1"/>
      <c r="P81" s="1"/>
      <c r="Q81" s="1"/>
      <c r="R81" s="1"/>
      <c r="S81" s="1"/>
      <c r="T81" s="1"/>
      <c r="U81" s="1"/>
      <c r="V81" s="1"/>
      <c r="W81" s="1"/>
      <c r="X81" s="1"/>
      <c r="Y81" s="1"/>
      <c r="Z81" s="1"/>
    </row>
    <row r="82" ht="12.75" customHeight="1">
      <c r="A82" s="43">
        <f>BIL!I99</f>
        <v>81</v>
      </c>
      <c r="B82" s="41">
        <f>ROUND(BIL!J99,2)</f>
        <v>0</v>
      </c>
      <c r="C82" s="41">
        <f>ROUND(BIL!K99,2)</f>
        <v>0</v>
      </c>
      <c r="D82" s="41">
        <v>0.0</v>
      </c>
      <c r="E82" s="41">
        <v>0.0</v>
      </c>
      <c r="F82" s="44">
        <f t="shared" si="1"/>
        <v>0</v>
      </c>
      <c r="G82" s="1"/>
      <c r="I82" s="1"/>
      <c r="J82" s="47">
        <f t="shared" si="2"/>
        <v>0</v>
      </c>
      <c r="K82" s="1"/>
      <c r="L82" s="1"/>
      <c r="M82" s="1"/>
      <c r="N82" s="1"/>
      <c r="O82" s="1"/>
      <c r="P82" s="1"/>
      <c r="Q82" s="1"/>
      <c r="R82" s="1"/>
      <c r="S82" s="1"/>
      <c r="T82" s="1"/>
      <c r="U82" s="1"/>
      <c r="V82" s="1"/>
      <c r="W82" s="1"/>
      <c r="X82" s="1"/>
      <c r="Y82" s="1"/>
      <c r="Z82" s="1"/>
    </row>
    <row r="83" ht="12.75" customHeight="1">
      <c r="A83" s="43">
        <f>BIL!I100</f>
        <v>82</v>
      </c>
      <c r="B83" s="41">
        <f>ROUND(BIL!J100,2)</f>
        <v>0</v>
      </c>
      <c r="C83" s="41">
        <f>ROUND(BIL!K100,2)</f>
        <v>0</v>
      </c>
      <c r="D83" s="41">
        <v>0.0</v>
      </c>
      <c r="E83" s="41">
        <v>0.0</v>
      </c>
      <c r="F83" s="44">
        <f t="shared" si="1"/>
        <v>0</v>
      </c>
      <c r="G83" s="1"/>
      <c r="I83" s="1"/>
      <c r="J83" s="47">
        <f t="shared" si="2"/>
        <v>0</v>
      </c>
      <c r="K83" s="1"/>
      <c r="L83" s="1"/>
      <c r="M83" s="1"/>
      <c r="N83" s="1"/>
      <c r="O83" s="1"/>
      <c r="P83" s="1"/>
      <c r="Q83" s="1"/>
      <c r="R83" s="1"/>
      <c r="S83" s="1"/>
      <c r="T83" s="1"/>
      <c r="U83" s="1"/>
      <c r="V83" s="1"/>
      <c r="W83" s="1"/>
      <c r="X83" s="1"/>
      <c r="Y83" s="1"/>
      <c r="Z83" s="1"/>
    </row>
    <row r="84" ht="12.75" customHeight="1">
      <c r="A84" s="43">
        <f>BIL!I101</f>
        <v>83</v>
      </c>
      <c r="B84" s="41">
        <f>ROUND(BIL!J101,2)</f>
        <v>0</v>
      </c>
      <c r="C84" s="41">
        <f>ROUND(BIL!K101,2)</f>
        <v>332.03</v>
      </c>
      <c r="D84" s="41">
        <v>0.0</v>
      </c>
      <c r="E84" s="41">
        <v>0.0</v>
      </c>
      <c r="F84" s="44">
        <f t="shared" si="1"/>
        <v>551.1698</v>
      </c>
      <c r="G84" s="1"/>
      <c r="I84" s="1"/>
      <c r="J84" s="47">
        <f t="shared" si="2"/>
        <v>0</v>
      </c>
      <c r="K84" s="1"/>
      <c r="L84" s="1"/>
      <c r="M84" s="1"/>
      <c r="N84" s="1"/>
      <c r="O84" s="1"/>
      <c r="P84" s="1"/>
      <c r="Q84" s="1"/>
      <c r="R84" s="1"/>
      <c r="S84" s="1"/>
      <c r="T84" s="1"/>
      <c r="U84" s="1"/>
      <c r="V84" s="1"/>
      <c r="W84" s="1"/>
      <c r="X84" s="1"/>
      <c r="Y84" s="1"/>
      <c r="Z84" s="1"/>
    </row>
    <row r="85" ht="12.75" customHeight="1">
      <c r="A85" s="43">
        <f>BIL!I102</f>
        <v>84</v>
      </c>
      <c r="B85" s="41">
        <f>ROUND(BIL!J102,2)</f>
        <v>0</v>
      </c>
      <c r="C85" s="41">
        <f>ROUND(BIL!K102,2)</f>
        <v>0</v>
      </c>
      <c r="D85" s="41">
        <v>0.0</v>
      </c>
      <c r="E85" s="41">
        <v>0.0</v>
      </c>
      <c r="F85" s="44">
        <f t="shared" si="1"/>
        <v>0</v>
      </c>
      <c r="G85" s="1"/>
      <c r="I85" s="1"/>
      <c r="J85" s="47">
        <f t="shared" si="2"/>
        <v>0</v>
      </c>
      <c r="K85" s="1"/>
      <c r="L85" s="1"/>
      <c r="M85" s="1"/>
      <c r="N85" s="1"/>
      <c r="O85" s="1"/>
      <c r="P85" s="1"/>
      <c r="Q85" s="1"/>
      <c r="R85" s="1"/>
      <c r="S85" s="1"/>
      <c r="T85" s="1"/>
      <c r="U85" s="1"/>
      <c r="V85" s="1"/>
      <c r="W85" s="1"/>
      <c r="X85" s="1"/>
      <c r="Y85" s="1"/>
      <c r="Z85" s="1"/>
    </row>
    <row r="86" ht="12.75" customHeight="1">
      <c r="A86" s="43">
        <f>BIL!I103</f>
        <v>85</v>
      </c>
      <c r="B86" s="41">
        <f>ROUND(BIL!J103,2)</f>
        <v>0</v>
      </c>
      <c r="C86" s="41">
        <f>ROUND(BIL!K103,2)</f>
        <v>0</v>
      </c>
      <c r="D86" s="41">
        <v>0.0</v>
      </c>
      <c r="E86" s="41">
        <v>0.0</v>
      </c>
      <c r="F86" s="44">
        <f t="shared" si="1"/>
        <v>0</v>
      </c>
      <c r="G86" s="1"/>
      <c r="I86" s="1"/>
      <c r="J86" s="47">
        <f t="shared" si="2"/>
        <v>0</v>
      </c>
      <c r="K86" s="1"/>
      <c r="L86" s="1"/>
      <c r="M86" s="1"/>
      <c r="N86" s="1"/>
      <c r="O86" s="1"/>
      <c r="P86" s="1"/>
      <c r="Q86" s="1"/>
      <c r="R86" s="1"/>
      <c r="S86" s="1"/>
      <c r="T86" s="1"/>
      <c r="U86" s="1"/>
      <c r="V86" s="1"/>
      <c r="W86" s="1"/>
      <c r="X86" s="1"/>
      <c r="Y86" s="1"/>
      <c r="Z86" s="1"/>
    </row>
    <row r="87" ht="12.75" customHeight="1">
      <c r="A87" s="43">
        <f>BIL!I104</f>
        <v>86</v>
      </c>
      <c r="B87" s="41">
        <f>ROUND(BIL!J104,2)</f>
        <v>0</v>
      </c>
      <c r="C87" s="41">
        <f>ROUND(BIL!K104,2)</f>
        <v>0</v>
      </c>
      <c r="D87" s="41">
        <v>0.0</v>
      </c>
      <c r="E87" s="41">
        <v>0.0</v>
      </c>
      <c r="F87" s="44">
        <f t="shared" si="1"/>
        <v>0</v>
      </c>
      <c r="G87" s="1"/>
      <c r="I87" s="1"/>
      <c r="J87" s="47">
        <f t="shared" si="2"/>
        <v>0</v>
      </c>
      <c r="K87" s="1"/>
      <c r="L87" s="1"/>
      <c r="M87" s="1"/>
      <c r="N87" s="1"/>
      <c r="O87" s="1"/>
      <c r="P87" s="1"/>
      <c r="Q87" s="1"/>
      <c r="R87" s="1"/>
      <c r="S87" s="1"/>
      <c r="T87" s="1"/>
      <c r="U87" s="1"/>
      <c r="V87" s="1"/>
      <c r="W87" s="1"/>
      <c r="X87" s="1"/>
      <c r="Y87" s="1"/>
      <c r="Z87" s="1"/>
    </row>
    <row r="88" ht="12.75" customHeight="1">
      <c r="A88" s="43">
        <f>BIL!I105</f>
        <v>87</v>
      </c>
      <c r="B88" s="41">
        <f>ROUND(BIL!J105,2)</f>
        <v>0</v>
      </c>
      <c r="C88" s="41">
        <f>ROUND(BIL!K105,2)</f>
        <v>0</v>
      </c>
      <c r="D88" s="41">
        <v>0.0</v>
      </c>
      <c r="E88" s="41">
        <v>0.0</v>
      </c>
      <c r="F88" s="44">
        <f t="shared" si="1"/>
        <v>0</v>
      </c>
      <c r="G88" s="1"/>
      <c r="I88" s="1"/>
      <c r="J88" s="47">
        <f t="shared" si="2"/>
        <v>0</v>
      </c>
      <c r="K88" s="1"/>
      <c r="L88" s="1"/>
      <c r="M88" s="1"/>
      <c r="N88" s="1"/>
      <c r="O88" s="1"/>
      <c r="P88" s="1"/>
      <c r="Q88" s="1"/>
      <c r="R88" s="1"/>
      <c r="S88" s="1"/>
      <c r="T88" s="1"/>
      <c r="U88" s="1"/>
      <c r="V88" s="1"/>
      <c r="W88" s="1"/>
      <c r="X88" s="1"/>
      <c r="Y88" s="1"/>
      <c r="Z88" s="1"/>
    </row>
    <row r="89" ht="12.75" customHeight="1">
      <c r="A89" s="43">
        <f>BIL!I106</f>
        <v>88</v>
      </c>
      <c r="B89" s="41">
        <f>ROUND(BIL!J106,2)</f>
        <v>0</v>
      </c>
      <c r="C89" s="41">
        <f>ROUND(BIL!K106,2)</f>
        <v>0</v>
      </c>
      <c r="D89" s="41">
        <v>0.0</v>
      </c>
      <c r="E89" s="41">
        <v>0.0</v>
      </c>
      <c r="F89" s="44">
        <f t="shared" si="1"/>
        <v>0</v>
      </c>
      <c r="G89" s="1"/>
      <c r="I89" s="1"/>
      <c r="J89" s="47">
        <f t="shared" si="2"/>
        <v>0</v>
      </c>
      <c r="K89" s="1"/>
      <c r="L89" s="1"/>
      <c r="M89" s="1"/>
      <c r="N89" s="1"/>
      <c r="O89" s="1"/>
      <c r="P89" s="1"/>
      <c r="Q89" s="1"/>
      <c r="R89" s="1"/>
      <c r="S89" s="1"/>
      <c r="T89" s="1"/>
      <c r="U89" s="1"/>
      <c r="V89" s="1"/>
      <c r="W89" s="1"/>
      <c r="X89" s="1"/>
      <c r="Y89" s="1"/>
      <c r="Z89" s="1"/>
    </row>
    <row r="90" ht="12.75" customHeight="1">
      <c r="A90" s="43">
        <f>BIL!I107</f>
        <v>89</v>
      </c>
      <c r="B90" s="41">
        <f>ROUND(BIL!J107,2)</f>
        <v>0</v>
      </c>
      <c r="C90" s="41">
        <f>ROUND(BIL!K107,2)</f>
        <v>332.03</v>
      </c>
      <c r="D90" s="41">
        <v>0.0</v>
      </c>
      <c r="E90" s="41">
        <v>0.0</v>
      </c>
      <c r="F90" s="44">
        <f t="shared" si="1"/>
        <v>591.0134</v>
      </c>
      <c r="G90" s="1"/>
      <c r="I90" s="1"/>
      <c r="J90" s="47">
        <f t="shared" si="2"/>
        <v>0</v>
      </c>
      <c r="K90" s="1"/>
      <c r="L90" s="1"/>
      <c r="M90" s="1"/>
      <c r="N90" s="1"/>
      <c r="O90" s="1"/>
      <c r="P90" s="1"/>
      <c r="Q90" s="1"/>
      <c r="R90" s="1"/>
      <c r="S90" s="1"/>
      <c r="T90" s="1"/>
      <c r="U90" s="1"/>
      <c r="V90" s="1"/>
      <c r="W90" s="1"/>
      <c r="X90" s="1"/>
      <c r="Y90" s="1"/>
      <c r="Z90" s="1"/>
    </row>
    <row r="91" ht="12.75" customHeight="1">
      <c r="A91" s="43">
        <f>BIL!I108</f>
        <v>90</v>
      </c>
      <c r="B91" s="41">
        <f>ROUND(BIL!J108,2)</f>
        <v>0</v>
      </c>
      <c r="C91" s="41">
        <f>ROUND(BIL!K108,2)</f>
        <v>332.03</v>
      </c>
      <c r="D91" s="41">
        <v>0.0</v>
      </c>
      <c r="E91" s="41">
        <v>0.0</v>
      </c>
      <c r="F91" s="44">
        <f t="shared" si="1"/>
        <v>597.654</v>
      </c>
      <c r="G91" s="1"/>
      <c r="I91" s="1"/>
      <c r="J91" s="47">
        <f t="shared" si="2"/>
        <v>0</v>
      </c>
      <c r="K91" s="1"/>
      <c r="L91" s="1"/>
      <c r="M91" s="1"/>
      <c r="N91" s="1"/>
      <c r="O91" s="1"/>
      <c r="P91" s="1"/>
      <c r="Q91" s="1"/>
      <c r="R91" s="1"/>
      <c r="S91" s="1"/>
      <c r="T91" s="1"/>
      <c r="U91" s="1"/>
      <c r="V91" s="1"/>
      <c r="W91" s="1"/>
      <c r="X91" s="1"/>
      <c r="Y91" s="1"/>
      <c r="Z91" s="1"/>
    </row>
    <row r="92" ht="12.75" customHeight="1">
      <c r="A92" s="43">
        <f>BIL!I109</f>
        <v>91</v>
      </c>
      <c r="B92" s="41">
        <f>ROUND(BIL!J109,2)</f>
        <v>0</v>
      </c>
      <c r="C92" s="41">
        <f>ROUND(BIL!K109,2)</f>
        <v>0</v>
      </c>
      <c r="D92" s="41">
        <v>0.0</v>
      </c>
      <c r="E92" s="41">
        <v>0.0</v>
      </c>
      <c r="F92" s="44">
        <f t="shared" si="1"/>
        <v>0</v>
      </c>
      <c r="G92" s="1"/>
      <c r="I92" s="1"/>
      <c r="J92" s="47">
        <f t="shared" si="2"/>
        <v>0</v>
      </c>
      <c r="K92" s="1"/>
      <c r="L92" s="1"/>
      <c r="M92" s="1"/>
      <c r="N92" s="1"/>
      <c r="O92" s="1"/>
      <c r="P92" s="1"/>
      <c r="Q92" s="1"/>
      <c r="R92" s="1"/>
      <c r="S92" s="1"/>
      <c r="T92" s="1"/>
      <c r="U92" s="1"/>
      <c r="V92" s="1"/>
      <c r="W92" s="1"/>
      <c r="X92" s="1"/>
      <c r="Y92" s="1"/>
      <c r="Z92" s="1"/>
    </row>
    <row r="93" ht="12.75" customHeight="1">
      <c r="A93" s="43">
        <f>BIL!I110</f>
        <v>92</v>
      </c>
      <c r="B93" s="41">
        <f>ROUND(BIL!J110,2)</f>
        <v>0</v>
      </c>
      <c r="C93" s="41">
        <f>ROUND(BIL!K110,2)</f>
        <v>0</v>
      </c>
      <c r="D93" s="41">
        <v>0.0</v>
      </c>
      <c r="E93" s="41">
        <v>0.0</v>
      </c>
      <c r="F93" s="44">
        <f t="shared" si="1"/>
        <v>0</v>
      </c>
      <c r="G93" s="1"/>
      <c r="I93" s="1"/>
      <c r="J93" s="47">
        <f t="shared" si="2"/>
        <v>0</v>
      </c>
      <c r="K93" s="1"/>
      <c r="L93" s="1"/>
      <c r="M93" s="1"/>
      <c r="N93" s="1"/>
      <c r="O93" s="1"/>
      <c r="P93" s="1"/>
      <c r="Q93" s="1"/>
      <c r="R93" s="1"/>
      <c r="S93" s="1"/>
      <c r="T93" s="1"/>
      <c r="U93" s="1"/>
      <c r="V93" s="1"/>
      <c r="W93" s="1"/>
      <c r="X93" s="1"/>
      <c r="Y93" s="1"/>
      <c r="Z93" s="1"/>
    </row>
    <row r="94" ht="12.75" customHeight="1">
      <c r="A94" s="43">
        <f>BIL!I111</f>
        <v>93</v>
      </c>
      <c r="B94" s="41">
        <f>ROUND(BIL!J111,2)</f>
        <v>0</v>
      </c>
      <c r="C94" s="41">
        <f>ROUND(BIL!K111,2)</f>
        <v>0</v>
      </c>
      <c r="D94" s="41">
        <v>0.0</v>
      </c>
      <c r="E94" s="41">
        <v>0.0</v>
      </c>
      <c r="F94" s="44">
        <f t="shared" si="1"/>
        <v>0</v>
      </c>
      <c r="G94" s="1"/>
      <c r="I94" s="1"/>
      <c r="J94" s="47">
        <f t="shared" si="2"/>
        <v>0</v>
      </c>
      <c r="K94" s="1"/>
      <c r="L94" s="1"/>
      <c r="M94" s="1"/>
      <c r="N94" s="1"/>
      <c r="O94" s="1"/>
      <c r="P94" s="1"/>
      <c r="Q94" s="1"/>
      <c r="R94" s="1"/>
      <c r="S94" s="1"/>
      <c r="T94" s="1"/>
      <c r="U94" s="1"/>
      <c r="V94" s="1"/>
      <c r="W94" s="1"/>
      <c r="X94" s="1"/>
      <c r="Y94" s="1"/>
      <c r="Z94" s="1"/>
    </row>
    <row r="95" ht="12.75" customHeight="1">
      <c r="A95" s="43">
        <f>BIL!I112</f>
        <v>94</v>
      </c>
      <c r="B95" s="41">
        <f>ROUND(BIL!J112,2)</f>
        <v>0</v>
      </c>
      <c r="C95" s="41">
        <f>ROUND(BIL!K112,2)</f>
        <v>0</v>
      </c>
      <c r="D95" s="41">
        <v>0.0</v>
      </c>
      <c r="E95" s="41">
        <v>0.0</v>
      </c>
      <c r="F95" s="44">
        <f t="shared" si="1"/>
        <v>0</v>
      </c>
      <c r="G95" s="1"/>
      <c r="I95" s="1"/>
      <c r="J95" s="47">
        <f t="shared" si="2"/>
        <v>0</v>
      </c>
      <c r="K95" s="1"/>
      <c r="L95" s="1"/>
      <c r="M95" s="1"/>
      <c r="N95" s="1"/>
      <c r="O95" s="1"/>
      <c r="P95" s="1"/>
      <c r="Q95" s="1"/>
      <c r="R95" s="1"/>
      <c r="S95" s="1"/>
      <c r="T95" s="1"/>
      <c r="U95" s="1"/>
      <c r="V95" s="1"/>
      <c r="W95" s="1"/>
      <c r="X95" s="1"/>
      <c r="Y95" s="1"/>
      <c r="Z95" s="1"/>
    </row>
    <row r="96" ht="12.75" customHeight="1">
      <c r="A96" s="43">
        <f>BIL!I113</f>
        <v>95</v>
      </c>
      <c r="B96" s="41">
        <f>ROUND(BIL!J113,2)</f>
        <v>0</v>
      </c>
      <c r="C96" s="41">
        <f>ROUND(BIL!K113,2)</f>
        <v>0</v>
      </c>
      <c r="D96" s="41">
        <v>0.0</v>
      </c>
      <c r="E96" s="41">
        <v>0.0</v>
      </c>
      <c r="F96" s="44">
        <f t="shared" si="1"/>
        <v>0</v>
      </c>
      <c r="G96" s="1"/>
      <c r="I96" s="1"/>
      <c r="J96" s="47">
        <f t="shared" si="2"/>
        <v>0</v>
      </c>
      <c r="K96" s="1"/>
      <c r="L96" s="1"/>
      <c r="M96" s="1"/>
      <c r="N96" s="1"/>
      <c r="O96" s="1"/>
      <c r="P96" s="1"/>
      <c r="Q96" s="1"/>
      <c r="R96" s="1"/>
      <c r="S96" s="1"/>
      <c r="T96" s="1"/>
      <c r="U96" s="1"/>
      <c r="V96" s="1"/>
      <c r="W96" s="1"/>
      <c r="X96" s="1"/>
      <c r="Y96" s="1"/>
      <c r="Z96" s="1"/>
    </row>
    <row r="97" ht="12.75" customHeight="1">
      <c r="A97" s="43">
        <f>BIL!I114</f>
        <v>96</v>
      </c>
      <c r="B97" s="41">
        <f>ROUND(BIL!J114,2)</f>
        <v>0</v>
      </c>
      <c r="C97" s="41">
        <f>ROUND(BIL!K114,2)</f>
        <v>0</v>
      </c>
      <c r="D97" s="41">
        <v>0.0</v>
      </c>
      <c r="E97" s="41">
        <v>0.0</v>
      </c>
      <c r="F97" s="44">
        <f t="shared" si="1"/>
        <v>0</v>
      </c>
      <c r="G97" s="1"/>
      <c r="I97" s="1"/>
      <c r="J97" s="47">
        <f t="shared" si="2"/>
        <v>0</v>
      </c>
      <c r="K97" s="1"/>
      <c r="L97" s="1"/>
      <c r="M97" s="1"/>
      <c r="N97" s="1"/>
      <c r="O97" s="1"/>
      <c r="P97" s="1"/>
      <c r="Q97" s="1"/>
      <c r="R97" s="1"/>
      <c r="S97" s="1"/>
      <c r="T97" s="1"/>
      <c r="U97" s="1"/>
      <c r="V97" s="1"/>
      <c r="W97" s="1"/>
      <c r="X97" s="1"/>
      <c r="Y97" s="1"/>
      <c r="Z97" s="1"/>
    </row>
    <row r="98" ht="12.75" customHeight="1">
      <c r="A98" s="43">
        <f>BIL!I115</f>
        <v>97</v>
      </c>
      <c r="B98" s="41">
        <f>ROUND(BIL!J115,2)</f>
        <v>0</v>
      </c>
      <c r="C98" s="41">
        <f>ROUND(BIL!K115,2)</f>
        <v>0</v>
      </c>
      <c r="D98" s="41">
        <v>0.0</v>
      </c>
      <c r="E98" s="41">
        <v>0.0</v>
      </c>
      <c r="F98" s="44">
        <f t="shared" si="1"/>
        <v>0</v>
      </c>
      <c r="G98" s="1"/>
      <c r="I98" s="1"/>
      <c r="J98" s="47">
        <f t="shared" si="2"/>
        <v>0</v>
      </c>
      <c r="K98" s="1"/>
      <c r="L98" s="1"/>
      <c r="M98" s="1"/>
      <c r="N98" s="1"/>
      <c r="O98" s="1"/>
      <c r="P98" s="1"/>
      <c r="Q98" s="1"/>
      <c r="R98" s="1"/>
      <c r="S98" s="1"/>
      <c r="T98" s="1"/>
      <c r="U98" s="1"/>
      <c r="V98" s="1"/>
      <c r="W98" s="1"/>
      <c r="X98" s="1"/>
      <c r="Y98" s="1"/>
      <c r="Z98" s="1"/>
    </row>
    <row r="99" ht="12.75" customHeight="1">
      <c r="A99" s="43">
        <f>BIL!I116</f>
        <v>98</v>
      </c>
      <c r="B99" s="41">
        <f>ROUND(BIL!J116,2)</f>
        <v>0</v>
      </c>
      <c r="C99" s="41">
        <f>ROUND(BIL!K116,2)</f>
        <v>0</v>
      </c>
      <c r="D99" s="41">
        <v>0.0</v>
      </c>
      <c r="E99" s="41">
        <v>0.0</v>
      </c>
      <c r="F99" s="44">
        <f t="shared" si="1"/>
        <v>0</v>
      </c>
      <c r="G99" s="1"/>
      <c r="I99" s="1"/>
      <c r="J99" s="47">
        <f t="shared" si="2"/>
        <v>0</v>
      </c>
      <c r="K99" s="1"/>
      <c r="L99" s="1"/>
      <c r="M99" s="1"/>
      <c r="N99" s="1"/>
      <c r="O99" s="1"/>
      <c r="P99" s="1"/>
      <c r="Q99" s="1"/>
      <c r="R99" s="1"/>
      <c r="S99" s="1"/>
      <c r="T99" s="1"/>
      <c r="U99" s="1"/>
      <c r="V99" s="1"/>
      <c r="W99" s="1"/>
      <c r="X99" s="1"/>
      <c r="Y99" s="1"/>
      <c r="Z99" s="1"/>
    </row>
    <row r="100" ht="12.75" customHeight="1">
      <c r="A100" s="43">
        <f>BIL!I117</f>
        <v>99</v>
      </c>
      <c r="B100" s="41">
        <f>ROUND(BIL!J117,2)</f>
        <v>0</v>
      </c>
      <c r="C100" s="41">
        <f>ROUND(BIL!K117,2)</f>
        <v>0</v>
      </c>
      <c r="D100" s="41">
        <v>0.0</v>
      </c>
      <c r="E100" s="41">
        <v>0.0</v>
      </c>
      <c r="F100" s="44">
        <f t="shared" si="1"/>
        <v>0</v>
      </c>
      <c r="G100" s="1"/>
      <c r="I100" s="1"/>
      <c r="J100" s="47">
        <f t="shared" si="2"/>
        <v>0</v>
      </c>
      <c r="K100" s="1"/>
      <c r="L100" s="1"/>
      <c r="M100" s="1"/>
      <c r="N100" s="1"/>
      <c r="O100" s="1"/>
      <c r="P100" s="1"/>
      <c r="Q100" s="1"/>
      <c r="R100" s="1"/>
      <c r="S100" s="1"/>
      <c r="T100" s="1"/>
      <c r="U100" s="1"/>
      <c r="V100" s="1"/>
      <c r="W100" s="1"/>
      <c r="X100" s="1"/>
      <c r="Y100" s="1"/>
      <c r="Z100" s="1"/>
    </row>
    <row r="101" ht="12.75" customHeight="1">
      <c r="A101" s="43">
        <f>BIL!I118</f>
        <v>100</v>
      </c>
      <c r="B101" s="41">
        <f>ROUND(BIL!J118,2)</f>
        <v>0</v>
      </c>
      <c r="C101" s="41">
        <f>ROUND(BIL!K118,2)</f>
        <v>0</v>
      </c>
      <c r="D101" s="41">
        <v>0.0</v>
      </c>
      <c r="E101" s="41">
        <v>0.0</v>
      </c>
      <c r="F101" s="44">
        <f t="shared" si="1"/>
        <v>0</v>
      </c>
      <c r="G101" s="1"/>
      <c r="I101" s="1"/>
      <c r="J101" s="47">
        <f t="shared" si="2"/>
        <v>0</v>
      </c>
      <c r="K101" s="1"/>
      <c r="L101" s="1"/>
      <c r="M101" s="1"/>
      <c r="N101" s="1"/>
      <c r="O101" s="1"/>
      <c r="P101" s="1"/>
      <c r="Q101" s="1"/>
      <c r="R101" s="1"/>
      <c r="S101" s="1"/>
      <c r="T101" s="1"/>
      <c r="U101" s="1"/>
      <c r="V101" s="1"/>
      <c r="W101" s="1"/>
      <c r="X101" s="1"/>
      <c r="Y101" s="1"/>
      <c r="Z101" s="1"/>
    </row>
    <row r="102" ht="12.75" customHeight="1">
      <c r="A102" s="43">
        <f>BIL!I119</f>
        <v>101</v>
      </c>
      <c r="B102" s="41">
        <f>ROUND(BIL!J119,2)</f>
        <v>0</v>
      </c>
      <c r="C102" s="41">
        <f>ROUND(BIL!K119,2)</f>
        <v>0</v>
      </c>
      <c r="D102" s="41">
        <v>0.0</v>
      </c>
      <c r="E102" s="41">
        <v>0.0</v>
      </c>
      <c r="F102" s="44">
        <f t="shared" si="1"/>
        <v>0</v>
      </c>
      <c r="G102" s="1"/>
      <c r="I102" s="1"/>
      <c r="J102" s="47">
        <f t="shared" si="2"/>
        <v>0</v>
      </c>
      <c r="K102" s="1"/>
      <c r="L102" s="1"/>
      <c r="M102" s="1"/>
      <c r="N102" s="1"/>
      <c r="O102" s="1"/>
      <c r="P102" s="1"/>
      <c r="Q102" s="1"/>
      <c r="R102" s="1"/>
      <c r="S102" s="1"/>
      <c r="T102" s="1"/>
      <c r="U102" s="1"/>
      <c r="V102" s="1"/>
      <c r="W102" s="1"/>
      <c r="X102" s="1"/>
      <c r="Y102" s="1"/>
      <c r="Z102" s="1"/>
    </row>
    <row r="103" ht="12.75" customHeight="1">
      <c r="A103" s="43">
        <f>BIL!I120</f>
        <v>102</v>
      </c>
      <c r="B103" s="41">
        <f>ROUND(BIL!J120,2)</f>
        <v>0</v>
      </c>
      <c r="C103" s="41">
        <f>ROUND(BIL!K120,2)</f>
        <v>0</v>
      </c>
      <c r="D103" s="41">
        <v>0.0</v>
      </c>
      <c r="E103" s="41">
        <v>0.0</v>
      </c>
      <c r="F103" s="44">
        <f t="shared" si="1"/>
        <v>0</v>
      </c>
      <c r="G103" s="1"/>
      <c r="I103" s="1"/>
      <c r="J103" s="47">
        <f t="shared" si="2"/>
        <v>0</v>
      </c>
      <c r="K103" s="1"/>
      <c r="L103" s="1"/>
      <c r="M103" s="1"/>
      <c r="N103" s="1"/>
      <c r="O103" s="1"/>
      <c r="P103" s="1"/>
      <c r="Q103" s="1"/>
      <c r="R103" s="1"/>
      <c r="S103" s="1"/>
      <c r="T103" s="1"/>
      <c r="U103" s="1"/>
      <c r="V103" s="1"/>
      <c r="W103" s="1"/>
      <c r="X103" s="1"/>
      <c r="Y103" s="1"/>
      <c r="Z103" s="1"/>
    </row>
    <row r="104" ht="12.75" customHeight="1">
      <c r="A104" s="43">
        <f>BIL!I121</f>
        <v>103</v>
      </c>
      <c r="B104" s="41">
        <f>ROUND(BIL!J121,2)</f>
        <v>0</v>
      </c>
      <c r="C104" s="41">
        <f>ROUND(BIL!K121,2)</f>
        <v>0</v>
      </c>
      <c r="D104" s="41">
        <v>0.0</v>
      </c>
      <c r="E104" s="41">
        <v>0.0</v>
      </c>
      <c r="F104" s="44">
        <f t="shared" si="1"/>
        <v>0</v>
      </c>
      <c r="G104" s="1"/>
      <c r="I104" s="1"/>
      <c r="J104" s="47">
        <f t="shared" si="2"/>
        <v>0</v>
      </c>
      <c r="K104" s="1"/>
      <c r="L104" s="1"/>
      <c r="M104" s="1"/>
      <c r="N104" s="1"/>
      <c r="O104" s="1"/>
      <c r="P104" s="1"/>
      <c r="Q104" s="1"/>
      <c r="R104" s="1"/>
      <c r="S104" s="1"/>
      <c r="T104" s="1"/>
      <c r="U104" s="1"/>
      <c r="V104" s="1"/>
      <c r="W104" s="1"/>
      <c r="X104" s="1"/>
      <c r="Y104" s="1"/>
      <c r="Z104" s="1"/>
    </row>
    <row r="105" ht="12.75" customHeight="1">
      <c r="A105" s="43">
        <f>BIL!I122</f>
        <v>104</v>
      </c>
      <c r="B105" s="41">
        <f>ROUND(BIL!J122,2)</f>
        <v>0</v>
      </c>
      <c r="C105" s="41">
        <f>ROUND(BIL!K122,2)</f>
        <v>0</v>
      </c>
      <c r="D105" s="41">
        <v>0.0</v>
      </c>
      <c r="E105" s="41">
        <v>0.0</v>
      </c>
      <c r="F105" s="44">
        <f t="shared" si="1"/>
        <v>0</v>
      </c>
      <c r="G105" s="1"/>
      <c r="I105" s="1"/>
      <c r="J105" s="47">
        <f t="shared" si="2"/>
        <v>0</v>
      </c>
      <c r="K105" s="1"/>
      <c r="L105" s="1"/>
      <c r="M105" s="1"/>
      <c r="N105" s="1"/>
      <c r="O105" s="1"/>
      <c r="P105" s="1"/>
      <c r="Q105" s="1"/>
      <c r="R105" s="1"/>
      <c r="S105" s="1"/>
      <c r="T105" s="1"/>
      <c r="U105" s="1"/>
      <c r="V105" s="1"/>
      <c r="W105" s="1"/>
      <c r="X105" s="1"/>
      <c r="Y105" s="1"/>
      <c r="Z105" s="1"/>
    </row>
    <row r="106" ht="12.75" customHeight="1">
      <c r="A106" s="43">
        <f>BIL!I123</f>
        <v>105</v>
      </c>
      <c r="B106" s="41">
        <f>ROUND(BIL!J123,2)</f>
        <v>0</v>
      </c>
      <c r="C106" s="41">
        <f>ROUND(BIL!K123,2)</f>
        <v>0</v>
      </c>
      <c r="D106" s="41">
        <v>0.0</v>
      </c>
      <c r="E106" s="41">
        <v>0.0</v>
      </c>
      <c r="F106" s="44">
        <f t="shared" si="1"/>
        <v>0</v>
      </c>
      <c r="G106" s="1"/>
      <c r="I106" s="1"/>
      <c r="J106" s="47">
        <f t="shared" si="2"/>
        <v>0</v>
      </c>
      <c r="K106" s="1"/>
      <c r="L106" s="1"/>
      <c r="M106" s="1"/>
      <c r="N106" s="1"/>
      <c r="O106" s="1"/>
      <c r="P106" s="1"/>
      <c r="Q106" s="1"/>
      <c r="R106" s="1"/>
      <c r="S106" s="1"/>
      <c r="T106" s="1"/>
      <c r="U106" s="1"/>
      <c r="V106" s="1"/>
      <c r="W106" s="1"/>
      <c r="X106" s="1"/>
      <c r="Y106" s="1"/>
      <c r="Z106" s="1"/>
    </row>
    <row r="107" ht="12.75" customHeight="1">
      <c r="A107" s="43">
        <f>BIL!I124</f>
        <v>106</v>
      </c>
      <c r="B107" s="41">
        <f>ROUND(BIL!J124,2)</f>
        <v>0</v>
      </c>
      <c r="C107" s="41">
        <f>ROUND(BIL!K124,2)</f>
        <v>0</v>
      </c>
      <c r="D107" s="41">
        <v>0.0</v>
      </c>
      <c r="E107" s="41">
        <v>0.0</v>
      </c>
      <c r="F107" s="44">
        <f t="shared" si="1"/>
        <v>0</v>
      </c>
      <c r="G107" s="1"/>
      <c r="I107" s="1"/>
      <c r="J107" s="47">
        <f t="shared" si="2"/>
        <v>0</v>
      </c>
      <c r="K107" s="1"/>
      <c r="L107" s="1"/>
      <c r="M107" s="1"/>
      <c r="N107" s="1"/>
      <c r="O107" s="1"/>
      <c r="P107" s="1"/>
      <c r="Q107" s="1"/>
      <c r="R107" s="1"/>
      <c r="S107" s="1"/>
      <c r="T107" s="1"/>
      <c r="U107" s="1"/>
      <c r="V107" s="1"/>
      <c r="W107" s="1"/>
      <c r="X107" s="1"/>
      <c r="Y107" s="1"/>
      <c r="Z107" s="1"/>
    </row>
    <row r="108" ht="12.75" customHeight="1">
      <c r="A108" s="43">
        <f>BIL!I125</f>
        <v>107</v>
      </c>
      <c r="B108" s="41">
        <f>ROUND(BIL!J125,2)</f>
        <v>0</v>
      </c>
      <c r="C108" s="41">
        <f>ROUND(BIL!K125,2)</f>
        <v>0</v>
      </c>
      <c r="D108" s="41">
        <v>0.0</v>
      </c>
      <c r="E108" s="41">
        <v>0.0</v>
      </c>
      <c r="F108" s="44">
        <f t="shared" si="1"/>
        <v>0</v>
      </c>
      <c r="G108" s="1"/>
      <c r="I108" s="1"/>
      <c r="J108" s="47">
        <f t="shared" si="2"/>
        <v>0</v>
      </c>
      <c r="K108" s="1"/>
      <c r="L108" s="1"/>
      <c r="M108" s="1"/>
      <c r="N108" s="1"/>
      <c r="O108" s="1"/>
      <c r="P108" s="1"/>
      <c r="Q108" s="1"/>
      <c r="R108" s="1"/>
      <c r="S108" s="1"/>
      <c r="T108" s="1"/>
      <c r="U108" s="1"/>
      <c r="V108" s="1"/>
      <c r="W108" s="1"/>
      <c r="X108" s="1"/>
      <c r="Y108" s="1"/>
      <c r="Z108" s="1"/>
    </row>
    <row r="109" ht="12.75" customHeight="1">
      <c r="A109" s="43">
        <f>BIL!I126</f>
        <v>108</v>
      </c>
      <c r="B109" s="41">
        <f>ROUND(BIL!J126,2)</f>
        <v>0</v>
      </c>
      <c r="C109" s="41">
        <f>ROUND(BIL!K126,2)</f>
        <v>0</v>
      </c>
      <c r="D109" s="41">
        <v>0.0</v>
      </c>
      <c r="E109" s="41">
        <v>0.0</v>
      </c>
      <c r="F109" s="44">
        <f t="shared" si="1"/>
        <v>0</v>
      </c>
      <c r="G109" s="1"/>
      <c r="I109" s="1"/>
      <c r="J109" s="47">
        <f t="shared" si="2"/>
        <v>0</v>
      </c>
      <c r="K109" s="1"/>
      <c r="L109" s="1"/>
      <c r="M109" s="1"/>
      <c r="N109" s="1"/>
      <c r="O109" s="1"/>
      <c r="P109" s="1"/>
      <c r="Q109" s="1"/>
      <c r="R109" s="1"/>
      <c r="S109" s="1"/>
      <c r="T109" s="1"/>
      <c r="U109" s="1"/>
      <c r="V109" s="1"/>
      <c r="W109" s="1"/>
      <c r="X109" s="1"/>
      <c r="Y109" s="1"/>
      <c r="Z109" s="1"/>
    </row>
    <row r="110" ht="12.75" customHeight="1">
      <c r="A110" s="43">
        <f>BIL!I127</f>
        <v>109</v>
      </c>
      <c r="B110" s="41">
        <f>ROUND(BIL!J127,2)</f>
        <v>0</v>
      </c>
      <c r="C110" s="41">
        <f>ROUND(BIL!K127,2)</f>
        <v>0</v>
      </c>
      <c r="D110" s="41">
        <v>0.0</v>
      </c>
      <c r="E110" s="41">
        <v>0.0</v>
      </c>
      <c r="F110" s="44">
        <f t="shared" si="1"/>
        <v>0</v>
      </c>
      <c r="G110" s="1"/>
      <c r="I110" s="1"/>
      <c r="J110" s="47">
        <f t="shared" si="2"/>
        <v>0</v>
      </c>
      <c r="K110" s="1"/>
      <c r="L110" s="1"/>
      <c r="M110" s="1"/>
      <c r="N110" s="1"/>
      <c r="O110" s="1"/>
      <c r="P110" s="1"/>
      <c r="Q110" s="1"/>
      <c r="R110" s="1"/>
      <c r="S110" s="1"/>
      <c r="T110" s="1"/>
      <c r="U110" s="1"/>
      <c r="V110" s="1"/>
      <c r="W110" s="1"/>
      <c r="X110" s="1"/>
      <c r="Y110" s="1"/>
      <c r="Z110" s="1"/>
    </row>
    <row r="111" ht="12.75" customHeight="1">
      <c r="A111" s="43">
        <f>BIL!I128</f>
        <v>110</v>
      </c>
      <c r="B111" s="41">
        <f>ROUND(BIL!J128,2)</f>
        <v>0</v>
      </c>
      <c r="C111" s="41">
        <f>ROUND(BIL!K128,2)</f>
        <v>0</v>
      </c>
      <c r="D111" s="41">
        <v>0.0</v>
      </c>
      <c r="E111" s="41">
        <v>0.0</v>
      </c>
      <c r="F111" s="44">
        <f t="shared" si="1"/>
        <v>0</v>
      </c>
      <c r="G111" s="1"/>
      <c r="I111" s="1"/>
      <c r="J111" s="47">
        <f t="shared" si="2"/>
        <v>0</v>
      </c>
      <c r="K111" s="1"/>
      <c r="L111" s="1"/>
      <c r="M111" s="1"/>
      <c r="N111" s="1"/>
      <c r="O111" s="1"/>
      <c r="P111" s="1"/>
      <c r="Q111" s="1"/>
      <c r="R111" s="1"/>
      <c r="S111" s="1"/>
      <c r="T111" s="1"/>
      <c r="U111" s="1"/>
      <c r="V111" s="1"/>
      <c r="W111" s="1"/>
      <c r="X111" s="1"/>
      <c r="Y111" s="1"/>
      <c r="Z111" s="1"/>
    </row>
    <row r="112" ht="12.75" customHeight="1">
      <c r="A112" s="43">
        <f>BIL!I129</f>
        <v>111</v>
      </c>
      <c r="B112" s="41">
        <f>ROUND(BIL!J129,2)</f>
        <v>0</v>
      </c>
      <c r="C112" s="41">
        <f>ROUND(BIL!K129,2)</f>
        <v>0</v>
      </c>
      <c r="D112" s="41">
        <v>0.0</v>
      </c>
      <c r="E112" s="41">
        <v>0.0</v>
      </c>
      <c r="F112" s="44">
        <f t="shared" si="1"/>
        <v>0</v>
      </c>
      <c r="G112" s="1"/>
      <c r="I112" s="1"/>
      <c r="J112" s="47">
        <f t="shared" si="2"/>
        <v>0</v>
      </c>
      <c r="K112" s="1"/>
      <c r="L112" s="1"/>
      <c r="M112" s="1"/>
      <c r="N112" s="1"/>
      <c r="O112" s="1"/>
      <c r="P112" s="1"/>
      <c r="Q112" s="1"/>
      <c r="R112" s="1"/>
      <c r="S112" s="1"/>
      <c r="T112" s="1"/>
      <c r="U112" s="1"/>
      <c r="V112" s="1"/>
      <c r="W112" s="1"/>
      <c r="X112" s="1"/>
      <c r="Y112" s="1"/>
      <c r="Z112" s="1"/>
    </row>
    <row r="113" ht="12.75" customHeight="1">
      <c r="A113" s="43">
        <f>BIL!I130</f>
        <v>112</v>
      </c>
      <c r="B113" s="41">
        <f>ROUND(BIL!J130,2)</f>
        <v>0</v>
      </c>
      <c r="C113" s="41">
        <f>ROUND(BIL!K130,2)</f>
        <v>0</v>
      </c>
      <c r="D113" s="41">
        <v>0.0</v>
      </c>
      <c r="E113" s="41">
        <v>0.0</v>
      </c>
      <c r="F113" s="44">
        <f t="shared" si="1"/>
        <v>0</v>
      </c>
      <c r="G113" s="1"/>
      <c r="I113" s="1"/>
      <c r="J113" s="47">
        <f t="shared" si="2"/>
        <v>0</v>
      </c>
      <c r="K113" s="1"/>
      <c r="L113" s="1"/>
      <c r="M113" s="1"/>
      <c r="N113" s="1"/>
      <c r="O113" s="1"/>
      <c r="P113" s="1"/>
      <c r="Q113" s="1"/>
      <c r="R113" s="1"/>
      <c r="S113" s="1"/>
      <c r="T113" s="1"/>
      <c r="U113" s="1"/>
      <c r="V113" s="1"/>
      <c r="W113" s="1"/>
      <c r="X113" s="1"/>
      <c r="Y113" s="1"/>
      <c r="Z113" s="1"/>
    </row>
    <row r="114" ht="12.75" customHeight="1">
      <c r="A114" s="43">
        <f>BIL!I131</f>
        <v>113</v>
      </c>
      <c r="B114" s="41">
        <f>ROUND(BIL!J131,2)</f>
        <v>0</v>
      </c>
      <c r="C114" s="41">
        <f>ROUND(BIL!K131,2)</f>
        <v>0</v>
      </c>
      <c r="D114" s="41">
        <v>0.0</v>
      </c>
      <c r="E114" s="41">
        <v>0.0</v>
      </c>
      <c r="F114" s="44">
        <f t="shared" si="1"/>
        <v>0</v>
      </c>
      <c r="G114" s="1"/>
      <c r="I114" s="1"/>
      <c r="J114" s="47">
        <f t="shared" si="2"/>
        <v>0</v>
      </c>
      <c r="K114" s="1"/>
      <c r="L114" s="1"/>
      <c r="M114" s="1"/>
      <c r="N114" s="1"/>
      <c r="O114" s="1"/>
      <c r="P114" s="1"/>
      <c r="Q114" s="1"/>
      <c r="R114" s="1"/>
      <c r="S114" s="1"/>
      <c r="T114" s="1"/>
      <c r="U114" s="1"/>
      <c r="V114" s="1"/>
      <c r="W114" s="1"/>
      <c r="X114" s="1"/>
      <c r="Y114" s="1"/>
      <c r="Z114" s="1"/>
    </row>
    <row r="115" ht="12.75" customHeight="1">
      <c r="A115" s="43">
        <f>BIL!I132</f>
        <v>114</v>
      </c>
      <c r="B115" s="41">
        <f>ROUND(BIL!J132,2)</f>
        <v>0</v>
      </c>
      <c r="C115" s="41">
        <f>ROUND(BIL!K132,2)</f>
        <v>0</v>
      </c>
      <c r="D115" s="41">
        <v>0.0</v>
      </c>
      <c r="E115" s="41">
        <v>0.0</v>
      </c>
      <c r="F115" s="44">
        <f t="shared" si="1"/>
        <v>0</v>
      </c>
      <c r="G115" s="1"/>
      <c r="I115" s="1"/>
      <c r="J115" s="47">
        <f t="shared" si="2"/>
        <v>0</v>
      </c>
      <c r="K115" s="1"/>
      <c r="L115" s="1"/>
      <c r="M115" s="1"/>
      <c r="N115" s="1"/>
      <c r="O115" s="1"/>
      <c r="P115" s="1"/>
      <c r="Q115" s="1"/>
      <c r="R115" s="1"/>
      <c r="S115" s="1"/>
      <c r="T115" s="1"/>
      <c r="U115" s="1"/>
      <c r="V115" s="1"/>
      <c r="W115" s="1"/>
      <c r="X115" s="1"/>
      <c r="Y115" s="1"/>
      <c r="Z115" s="1"/>
    </row>
    <row r="116" ht="12.75" customHeight="1">
      <c r="A116" s="43">
        <f>BIL!I133</f>
        <v>115</v>
      </c>
      <c r="B116" s="41">
        <f>ROUND(BIL!J133,2)</f>
        <v>0</v>
      </c>
      <c r="C116" s="41">
        <f>ROUND(BIL!K133,2)</f>
        <v>0</v>
      </c>
      <c r="D116" s="41">
        <v>0.0</v>
      </c>
      <c r="E116" s="41">
        <v>0.0</v>
      </c>
      <c r="F116" s="44">
        <f t="shared" si="1"/>
        <v>0</v>
      </c>
      <c r="G116" s="1"/>
      <c r="I116" s="1"/>
      <c r="J116" s="47">
        <f t="shared" si="2"/>
        <v>0</v>
      </c>
      <c r="K116" s="1"/>
      <c r="L116" s="1"/>
      <c r="M116" s="1"/>
      <c r="N116" s="1"/>
      <c r="O116" s="1"/>
      <c r="P116" s="1"/>
      <c r="Q116" s="1"/>
      <c r="R116" s="1"/>
      <c r="S116" s="1"/>
      <c r="T116" s="1"/>
      <c r="U116" s="1"/>
      <c r="V116" s="1"/>
      <c r="W116" s="1"/>
      <c r="X116" s="1"/>
      <c r="Y116" s="1"/>
      <c r="Z116" s="1"/>
    </row>
    <row r="117" ht="12.75" customHeight="1">
      <c r="A117" s="43">
        <f>BIL!I134</f>
        <v>116</v>
      </c>
      <c r="B117" s="41">
        <f>ROUND(BIL!J134,2)</f>
        <v>0</v>
      </c>
      <c r="C117" s="41">
        <f>ROUND(BIL!K134,2)</f>
        <v>0</v>
      </c>
      <c r="D117" s="41">
        <v>0.0</v>
      </c>
      <c r="E117" s="41">
        <v>0.0</v>
      </c>
      <c r="F117" s="44">
        <f t="shared" si="1"/>
        <v>0</v>
      </c>
      <c r="G117" s="1"/>
      <c r="I117" s="1"/>
      <c r="J117" s="47">
        <f t="shared" si="2"/>
        <v>0</v>
      </c>
      <c r="K117" s="1"/>
      <c r="L117" s="1"/>
      <c r="M117" s="1"/>
      <c r="N117" s="1"/>
      <c r="O117" s="1"/>
      <c r="P117" s="1"/>
      <c r="Q117" s="1"/>
      <c r="R117" s="1"/>
      <c r="S117" s="1"/>
      <c r="T117" s="1"/>
      <c r="U117" s="1"/>
      <c r="V117" s="1"/>
      <c r="W117" s="1"/>
      <c r="X117" s="1"/>
      <c r="Y117" s="1"/>
      <c r="Z117" s="1"/>
    </row>
    <row r="118" ht="12.75" customHeight="1">
      <c r="A118" s="43">
        <f>BIL!I135</f>
        <v>117</v>
      </c>
      <c r="B118" s="41">
        <f>ROUND(BIL!J135,2)</f>
        <v>0</v>
      </c>
      <c r="C118" s="41">
        <f>ROUND(BIL!K135,2)</f>
        <v>0</v>
      </c>
      <c r="D118" s="41">
        <v>0.0</v>
      </c>
      <c r="E118" s="41">
        <v>0.0</v>
      </c>
      <c r="F118" s="44">
        <f t="shared" si="1"/>
        <v>0</v>
      </c>
      <c r="G118" s="1"/>
      <c r="I118" s="1"/>
      <c r="J118" s="47">
        <f t="shared" si="2"/>
        <v>0</v>
      </c>
      <c r="K118" s="1"/>
      <c r="L118" s="1"/>
      <c r="M118" s="1"/>
      <c r="N118" s="1"/>
      <c r="O118" s="1"/>
      <c r="P118" s="1"/>
      <c r="Q118" s="1"/>
      <c r="R118" s="1"/>
      <c r="S118" s="1"/>
      <c r="T118" s="1"/>
      <c r="U118" s="1"/>
      <c r="V118" s="1"/>
      <c r="W118" s="1"/>
      <c r="X118" s="1"/>
      <c r="Y118" s="1"/>
      <c r="Z118" s="1"/>
    </row>
    <row r="119" ht="12.75" customHeight="1">
      <c r="A119" s="43">
        <f>BIL!I136</f>
        <v>118</v>
      </c>
      <c r="B119" s="41">
        <f>ROUND(BIL!J136,2)</f>
        <v>0</v>
      </c>
      <c r="C119" s="41">
        <f>ROUND(BIL!K136,2)</f>
        <v>0</v>
      </c>
      <c r="D119" s="41">
        <v>0.0</v>
      </c>
      <c r="E119" s="41">
        <v>0.0</v>
      </c>
      <c r="F119" s="44">
        <f t="shared" si="1"/>
        <v>0</v>
      </c>
      <c r="G119" s="1"/>
      <c r="I119" s="1"/>
      <c r="J119" s="47">
        <f t="shared" si="2"/>
        <v>0</v>
      </c>
      <c r="K119" s="1"/>
      <c r="L119" s="1"/>
      <c r="M119" s="1"/>
      <c r="N119" s="1"/>
      <c r="O119" s="1"/>
      <c r="P119" s="1"/>
      <c r="Q119" s="1"/>
      <c r="R119" s="1"/>
      <c r="S119" s="1"/>
      <c r="T119" s="1"/>
      <c r="U119" s="1"/>
      <c r="V119" s="1"/>
      <c r="W119" s="1"/>
      <c r="X119" s="1"/>
      <c r="Y119" s="1"/>
      <c r="Z119" s="1"/>
    </row>
    <row r="120" ht="12.75" customHeight="1">
      <c r="A120" s="43">
        <f>BIL!I137</f>
        <v>119</v>
      </c>
      <c r="B120" s="41">
        <f>ROUND(BIL!J137,2)</f>
        <v>0</v>
      </c>
      <c r="C120" s="41">
        <f>ROUND(BIL!K137,2)</f>
        <v>0</v>
      </c>
      <c r="D120" s="41">
        <v>0.0</v>
      </c>
      <c r="E120" s="41">
        <v>0.0</v>
      </c>
      <c r="F120" s="44">
        <f t="shared" si="1"/>
        <v>0</v>
      </c>
      <c r="G120" s="1"/>
      <c r="I120" s="1"/>
      <c r="J120" s="47">
        <f t="shared" si="2"/>
        <v>0</v>
      </c>
      <c r="K120" s="1"/>
      <c r="L120" s="1"/>
      <c r="M120" s="1"/>
      <c r="N120" s="1"/>
      <c r="O120" s="1"/>
      <c r="P120" s="1"/>
      <c r="Q120" s="1"/>
      <c r="R120" s="1"/>
      <c r="S120" s="1"/>
      <c r="T120" s="1"/>
      <c r="U120" s="1"/>
      <c r="V120" s="1"/>
      <c r="W120" s="1"/>
      <c r="X120" s="1"/>
      <c r="Y120" s="1"/>
      <c r="Z120" s="1"/>
    </row>
    <row r="121" ht="12.75" customHeight="1">
      <c r="A121" s="43">
        <f>BIL!I138</f>
        <v>120</v>
      </c>
      <c r="B121" s="41">
        <f>ROUND(BIL!J138,2)</f>
        <v>0</v>
      </c>
      <c r="C121" s="41">
        <f>ROUND(BIL!K138,2)</f>
        <v>0</v>
      </c>
      <c r="D121" s="41">
        <v>0.0</v>
      </c>
      <c r="E121" s="41">
        <v>0.0</v>
      </c>
      <c r="F121" s="44">
        <f t="shared" si="1"/>
        <v>0</v>
      </c>
      <c r="G121" s="1"/>
      <c r="I121" s="1"/>
      <c r="J121" s="47">
        <f t="shared" si="2"/>
        <v>0</v>
      </c>
      <c r="K121" s="1"/>
      <c r="L121" s="1"/>
      <c r="M121" s="1"/>
      <c r="N121" s="1"/>
      <c r="O121" s="1"/>
      <c r="P121" s="1"/>
      <c r="Q121" s="1"/>
      <c r="R121" s="1"/>
      <c r="S121" s="1"/>
      <c r="T121" s="1"/>
      <c r="U121" s="1"/>
      <c r="V121" s="1"/>
      <c r="W121" s="1"/>
      <c r="X121" s="1"/>
      <c r="Y121" s="1"/>
      <c r="Z121" s="1"/>
    </row>
    <row r="122" ht="12.75" customHeight="1">
      <c r="A122" s="43">
        <f>BIL!I139</f>
        <v>121</v>
      </c>
      <c r="B122" s="41">
        <f>ROUND(BIL!J139,2)</f>
        <v>0</v>
      </c>
      <c r="C122" s="41">
        <f>ROUND(BIL!K139,2)</f>
        <v>0</v>
      </c>
      <c r="D122" s="41">
        <v>0.0</v>
      </c>
      <c r="E122" s="41">
        <v>0.0</v>
      </c>
      <c r="F122" s="44">
        <f t="shared" si="1"/>
        <v>0</v>
      </c>
      <c r="G122" s="1"/>
      <c r="I122" s="1"/>
      <c r="J122" s="47">
        <f t="shared" si="2"/>
        <v>0</v>
      </c>
      <c r="K122" s="1"/>
      <c r="L122" s="1"/>
      <c r="M122" s="1"/>
      <c r="N122" s="1"/>
      <c r="O122" s="1"/>
      <c r="P122" s="1"/>
      <c r="Q122" s="1"/>
      <c r="R122" s="1"/>
      <c r="S122" s="1"/>
      <c r="T122" s="1"/>
      <c r="U122" s="1"/>
      <c r="V122" s="1"/>
      <c r="W122" s="1"/>
      <c r="X122" s="1"/>
      <c r="Y122" s="1"/>
      <c r="Z122" s="1"/>
    </row>
    <row r="123" ht="12.75" customHeight="1">
      <c r="A123" s="43">
        <f>BIL!I140</f>
        <v>122</v>
      </c>
      <c r="B123" s="41">
        <f>ROUND(BIL!J140,2)</f>
        <v>0</v>
      </c>
      <c r="C123" s="41">
        <f>ROUND(BIL!K140,2)</f>
        <v>0</v>
      </c>
      <c r="D123" s="41">
        <v>0.0</v>
      </c>
      <c r="E123" s="41">
        <v>0.0</v>
      </c>
      <c r="F123" s="44">
        <f t="shared" si="1"/>
        <v>0</v>
      </c>
      <c r="G123" s="1"/>
      <c r="I123" s="1"/>
      <c r="J123" s="47">
        <f t="shared" si="2"/>
        <v>0</v>
      </c>
      <c r="K123" s="1"/>
      <c r="L123" s="1"/>
      <c r="M123" s="1"/>
      <c r="N123" s="1"/>
      <c r="O123" s="1"/>
      <c r="P123" s="1"/>
      <c r="Q123" s="1"/>
      <c r="R123" s="1"/>
      <c r="S123" s="1"/>
      <c r="T123" s="1"/>
      <c r="U123" s="1"/>
      <c r="V123" s="1"/>
      <c r="W123" s="1"/>
      <c r="X123" s="1"/>
      <c r="Y123" s="1"/>
      <c r="Z123" s="1"/>
    </row>
    <row r="124" ht="12.75" customHeight="1">
      <c r="A124" s="43">
        <f>BIL!I141</f>
        <v>123</v>
      </c>
      <c r="B124" s="41">
        <f>ROUND(BIL!J141,2)</f>
        <v>0</v>
      </c>
      <c r="C124" s="41">
        <f>ROUND(BIL!K141,2)</f>
        <v>0</v>
      </c>
      <c r="D124" s="41">
        <v>0.0</v>
      </c>
      <c r="E124" s="41">
        <v>0.0</v>
      </c>
      <c r="F124" s="44">
        <f t="shared" si="1"/>
        <v>0</v>
      </c>
      <c r="G124" s="1"/>
      <c r="I124" s="1"/>
      <c r="J124" s="47">
        <f t="shared" si="2"/>
        <v>0</v>
      </c>
      <c r="K124" s="1"/>
      <c r="L124" s="1"/>
      <c r="M124" s="1"/>
      <c r="N124" s="1"/>
      <c r="O124" s="1"/>
      <c r="P124" s="1"/>
      <c r="Q124" s="1"/>
      <c r="R124" s="1"/>
      <c r="S124" s="1"/>
      <c r="T124" s="1"/>
      <c r="U124" s="1"/>
      <c r="V124" s="1"/>
      <c r="W124" s="1"/>
      <c r="X124" s="1"/>
      <c r="Y124" s="1"/>
      <c r="Z124" s="1"/>
    </row>
    <row r="125" ht="12.75" customHeight="1">
      <c r="A125" s="43">
        <f>BIL!I142</f>
        <v>124</v>
      </c>
      <c r="B125" s="41">
        <f>ROUND(BIL!J142,2)</f>
        <v>0</v>
      </c>
      <c r="C125" s="41">
        <f>ROUND(BIL!K142,2)</f>
        <v>0</v>
      </c>
      <c r="D125" s="41">
        <v>0.0</v>
      </c>
      <c r="E125" s="41">
        <v>0.0</v>
      </c>
      <c r="F125" s="44">
        <f t="shared" si="1"/>
        <v>0</v>
      </c>
      <c r="G125" s="1"/>
      <c r="I125" s="1"/>
      <c r="J125" s="47">
        <f t="shared" si="2"/>
        <v>0</v>
      </c>
      <c r="K125" s="1"/>
      <c r="L125" s="1"/>
      <c r="M125" s="1"/>
      <c r="N125" s="1"/>
      <c r="O125" s="1"/>
      <c r="P125" s="1"/>
      <c r="Q125" s="1"/>
      <c r="R125" s="1"/>
      <c r="S125" s="1"/>
      <c r="T125" s="1"/>
      <c r="U125" s="1"/>
      <c r="V125" s="1"/>
      <c r="W125" s="1"/>
      <c r="X125" s="1"/>
      <c r="Y125" s="1"/>
      <c r="Z125" s="1"/>
    </row>
    <row r="126" ht="12.75" customHeight="1">
      <c r="A126" s="43">
        <f>BIL!I143</f>
        <v>125</v>
      </c>
      <c r="B126" s="41">
        <f>ROUND(BIL!J143,2)</f>
        <v>0</v>
      </c>
      <c r="C126" s="41">
        <f>ROUND(BIL!K143,2)</f>
        <v>0</v>
      </c>
      <c r="D126" s="41">
        <v>0.0</v>
      </c>
      <c r="E126" s="41">
        <v>0.0</v>
      </c>
      <c r="F126" s="44">
        <f t="shared" si="1"/>
        <v>0</v>
      </c>
      <c r="G126" s="1"/>
      <c r="I126" s="1"/>
      <c r="J126" s="47">
        <f t="shared" si="2"/>
        <v>0</v>
      </c>
      <c r="K126" s="1"/>
      <c r="L126" s="1"/>
      <c r="M126" s="1"/>
      <c r="N126" s="1"/>
      <c r="O126" s="1"/>
      <c r="P126" s="1"/>
      <c r="Q126" s="1"/>
      <c r="R126" s="1"/>
      <c r="S126" s="1"/>
      <c r="T126" s="1"/>
      <c r="U126" s="1"/>
      <c r="V126" s="1"/>
      <c r="W126" s="1"/>
      <c r="X126" s="1"/>
      <c r="Y126" s="1"/>
      <c r="Z126" s="1"/>
    </row>
    <row r="127" ht="12.75" customHeight="1">
      <c r="A127" s="43">
        <f>BIL!I144</f>
        <v>126</v>
      </c>
      <c r="B127" s="41">
        <f>ROUND(BIL!J144,2)</f>
        <v>0</v>
      </c>
      <c r="C127" s="41">
        <f>ROUND(BIL!K144,2)</f>
        <v>0</v>
      </c>
      <c r="D127" s="41">
        <v>0.0</v>
      </c>
      <c r="E127" s="41">
        <v>0.0</v>
      </c>
      <c r="F127" s="44">
        <f t="shared" si="1"/>
        <v>0</v>
      </c>
      <c r="G127" s="1"/>
      <c r="I127" s="1"/>
      <c r="J127" s="47">
        <f t="shared" si="2"/>
        <v>0</v>
      </c>
      <c r="K127" s="1"/>
      <c r="L127" s="1"/>
      <c r="M127" s="1"/>
      <c r="N127" s="1"/>
      <c r="O127" s="1"/>
      <c r="P127" s="1"/>
      <c r="Q127" s="1"/>
      <c r="R127" s="1"/>
      <c r="S127" s="1"/>
      <c r="T127" s="1"/>
      <c r="U127" s="1"/>
      <c r="V127" s="1"/>
      <c r="W127" s="1"/>
      <c r="X127" s="1"/>
      <c r="Y127" s="1"/>
      <c r="Z127" s="1"/>
    </row>
    <row r="128" ht="12.75" customHeight="1">
      <c r="A128" s="43">
        <f>BIL!I145</f>
        <v>127</v>
      </c>
      <c r="B128" s="41">
        <f>ROUND(BIL!J145,2)</f>
        <v>0</v>
      </c>
      <c r="C128" s="41">
        <f>ROUND(BIL!K145,2)</f>
        <v>0</v>
      </c>
      <c r="D128" s="41">
        <v>0.0</v>
      </c>
      <c r="E128" s="41">
        <v>0.0</v>
      </c>
      <c r="F128" s="44">
        <f t="shared" si="1"/>
        <v>0</v>
      </c>
      <c r="G128" s="1"/>
      <c r="I128" s="1"/>
      <c r="J128" s="47">
        <f t="shared" si="2"/>
        <v>0</v>
      </c>
      <c r="K128" s="1"/>
      <c r="L128" s="1"/>
      <c r="M128" s="1"/>
      <c r="N128" s="1"/>
      <c r="O128" s="1"/>
      <c r="P128" s="1"/>
      <c r="Q128" s="1"/>
      <c r="R128" s="1"/>
      <c r="S128" s="1"/>
      <c r="T128" s="1"/>
      <c r="U128" s="1"/>
      <c r="V128" s="1"/>
      <c r="W128" s="1"/>
      <c r="X128" s="1"/>
      <c r="Y128" s="1"/>
      <c r="Z128" s="1"/>
    </row>
    <row r="129" ht="12.75" customHeight="1">
      <c r="A129" s="43">
        <f>BIL!I146</f>
        <v>128</v>
      </c>
      <c r="B129" s="41">
        <f>ROUND(BIL!J146,2)</f>
        <v>0</v>
      </c>
      <c r="C129" s="41">
        <f>ROUND(BIL!K146,2)</f>
        <v>0</v>
      </c>
      <c r="D129" s="41">
        <v>0.0</v>
      </c>
      <c r="E129" s="41">
        <v>0.0</v>
      </c>
      <c r="F129" s="44">
        <f t="shared" si="1"/>
        <v>0</v>
      </c>
      <c r="G129" s="1"/>
      <c r="I129" s="1"/>
      <c r="J129" s="47">
        <f t="shared" si="2"/>
        <v>0</v>
      </c>
      <c r="K129" s="1"/>
      <c r="L129" s="1"/>
      <c r="M129" s="1"/>
      <c r="N129" s="1"/>
      <c r="O129" s="1"/>
      <c r="P129" s="1"/>
      <c r="Q129" s="1"/>
      <c r="R129" s="1"/>
      <c r="S129" s="1"/>
      <c r="T129" s="1"/>
      <c r="U129" s="1"/>
      <c r="V129" s="1"/>
      <c r="W129" s="1"/>
      <c r="X129" s="1"/>
      <c r="Y129" s="1"/>
      <c r="Z129" s="1"/>
    </row>
    <row r="130" ht="12.75" customHeight="1">
      <c r="A130" s="43">
        <f>BIL!I147</f>
        <v>129</v>
      </c>
      <c r="B130" s="41">
        <f>ROUND(BIL!J147,2)</f>
        <v>0</v>
      </c>
      <c r="C130" s="41">
        <f>ROUND(BIL!K147,2)</f>
        <v>0</v>
      </c>
      <c r="D130" s="41">
        <v>0.0</v>
      </c>
      <c r="E130" s="41">
        <v>0.0</v>
      </c>
      <c r="F130" s="44">
        <f t="shared" si="1"/>
        <v>0</v>
      </c>
      <c r="G130" s="1"/>
      <c r="I130" s="1"/>
      <c r="J130" s="47">
        <f t="shared" si="2"/>
        <v>0</v>
      </c>
      <c r="K130" s="1"/>
      <c r="L130" s="1"/>
      <c r="M130" s="1"/>
      <c r="N130" s="1"/>
      <c r="O130" s="1"/>
      <c r="P130" s="1"/>
      <c r="Q130" s="1"/>
      <c r="R130" s="1"/>
      <c r="S130" s="1"/>
      <c r="T130" s="1"/>
      <c r="U130" s="1"/>
      <c r="V130" s="1"/>
      <c r="W130" s="1"/>
      <c r="X130" s="1"/>
      <c r="Y130" s="1"/>
      <c r="Z130" s="1"/>
    </row>
    <row r="131" ht="12.75" customHeight="1">
      <c r="A131" s="43">
        <f>BIL!I148</f>
        <v>130</v>
      </c>
      <c r="B131" s="41">
        <f>ROUND(BIL!J148,2)</f>
        <v>0</v>
      </c>
      <c r="C131" s="41">
        <f>ROUND(BIL!K148,2)</f>
        <v>0</v>
      </c>
      <c r="D131" s="41">
        <v>0.0</v>
      </c>
      <c r="E131" s="41">
        <v>0.0</v>
      </c>
      <c r="F131" s="44">
        <f t="shared" si="1"/>
        <v>0</v>
      </c>
      <c r="G131" s="1"/>
      <c r="I131" s="1"/>
      <c r="J131" s="47">
        <f t="shared" si="2"/>
        <v>0</v>
      </c>
      <c r="K131" s="1"/>
      <c r="L131" s="1"/>
      <c r="M131" s="1"/>
      <c r="N131" s="1"/>
      <c r="O131" s="1"/>
      <c r="P131" s="1"/>
      <c r="Q131" s="1"/>
      <c r="R131" s="1"/>
      <c r="S131" s="1"/>
      <c r="T131" s="1"/>
      <c r="U131" s="1"/>
      <c r="V131" s="1"/>
      <c r="W131" s="1"/>
      <c r="X131" s="1"/>
      <c r="Y131" s="1"/>
      <c r="Z131" s="1"/>
    </row>
    <row r="132" ht="12.75" customHeight="1">
      <c r="A132" s="43">
        <f>BIL!I149</f>
        <v>131</v>
      </c>
      <c r="B132" s="41">
        <f>ROUND(BIL!J149,2)</f>
        <v>0</v>
      </c>
      <c r="C132" s="41">
        <f>ROUND(BIL!K149,2)</f>
        <v>0</v>
      </c>
      <c r="D132" s="41">
        <v>0.0</v>
      </c>
      <c r="E132" s="41">
        <v>0.0</v>
      </c>
      <c r="F132" s="44">
        <f t="shared" si="1"/>
        <v>0</v>
      </c>
      <c r="G132" s="1"/>
      <c r="I132" s="1"/>
      <c r="J132" s="47">
        <f t="shared" si="2"/>
        <v>0</v>
      </c>
      <c r="K132" s="1"/>
      <c r="L132" s="1"/>
      <c r="M132" s="1"/>
      <c r="N132" s="1"/>
      <c r="O132" s="1"/>
      <c r="P132" s="1"/>
      <c r="Q132" s="1"/>
      <c r="R132" s="1"/>
      <c r="S132" s="1"/>
      <c r="T132" s="1"/>
      <c r="U132" s="1"/>
      <c r="V132" s="1"/>
      <c r="W132" s="1"/>
      <c r="X132" s="1"/>
      <c r="Y132" s="1"/>
      <c r="Z132" s="1"/>
    </row>
    <row r="133" ht="12.75" customHeight="1">
      <c r="A133" s="43">
        <f>BIL!I150</f>
        <v>132</v>
      </c>
      <c r="B133" s="41">
        <f>ROUND(BIL!J150,2)</f>
        <v>0</v>
      </c>
      <c r="C133" s="41">
        <f>ROUND(BIL!K150,2)</f>
        <v>0</v>
      </c>
      <c r="D133" s="41">
        <v>0.0</v>
      </c>
      <c r="E133" s="41">
        <v>0.0</v>
      </c>
      <c r="F133" s="44">
        <f t="shared" si="1"/>
        <v>0</v>
      </c>
      <c r="G133" s="1"/>
      <c r="I133" s="1"/>
      <c r="J133" s="47">
        <f t="shared" si="2"/>
        <v>0</v>
      </c>
      <c r="K133" s="1"/>
      <c r="L133" s="1"/>
      <c r="M133" s="1"/>
      <c r="N133" s="1"/>
      <c r="O133" s="1"/>
      <c r="P133" s="1"/>
      <c r="Q133" s="1"/>
      <c r="R133" s="1"/>
      <c r="S133" s="1"/>
      <c r="T133" s="1"/>
      <c r="U133" s="1"/>
      <c r="V133" s="1"/>
      <c r="W133" s="1"/>
      <c r="X133" s="1"/>
      <c r="Y133" s="1"/>
      <c r="Z133" s="1"/>
    </row>
    <row r="134" ht="12.75" customHeight="1">
      <c r="A134" s="43">
        <f>BIL!I151</f>
        <v>133</v>
      </c>
      <c r="B134" s="41">
        <f>ROUND(BIL!J151,2)</f>
        <v>0</v>
      </c>
      <c r="C134" s="41">
        <f>ROUND(BIL!K151,2)</f>
        <v>0</v>
      </c>
      <c r="D134" s="41">
        <v>0.0</v>
      </c>
      <c r="E134" s="41">
        <v>0.0</v>
      </c>
      <c r="F134" s="44">
        <f t="shared" si="1"/>
        <v>0</v>
      </c>
      <c r="G134" s="1"/>
      <c r="I134" s="1"/>
      <c r="J134" s="47">
        <f t="shared" si="2"/>
        <v>0</v>
      </c>
      <c r="K134" s="1"/>
      <c r="L134" s="1"/>
      <c r="M134" s="1"/>
      <c r="N134" s="1"/>
      <c r="O134" s="1"/>
      <c r="P134" s="1"/>
      <c r="Q134" s="1"/>
      <c r="R134" s="1"/>
      <c r="S134" s="1"/>
      <c r="T134" s="1"/>
      <c r="U134" s="1"/>
      <c r="V134" s="1"/>
      <c r="W134" s="1"/>
      <c r="X134" s="1"/>
      <c r="Y134" s="1"/>
      <c r="Z134" s="1"/>
    </row>
    <row r="135" ht="12.75" customHeight="1">
      <c r="A135" s="43">
        <f>BIL!I152</f>
        <v>134</v>
      </c>
      <c r="B135" s="41">
        <f>ROUND(BIL!J152,2)</f>
        <v>0</v>
      </c>
      <c r="C135" s="41">
        <f>ROUND(BIL!K152,2)</f>
        <v>0</v>
      </c>
      <c r="D135" s="41">
        <v>0.0</v>
      </c>
      <c r="E135" s="41">
        <v>0.0</v>
      </c>
      <c r="F135" s="44">
        <f t="shared" si="1"/>
        <v>0</v>
      </c>
      <c r="G135" s="1"/>
      <c r="I135" s="1"/>
      <c r="J135" s="47">
        <f t="shared" si="2"/>
        <v>0</v>
      </c>
      <c r="K135" s="1"/>
      <c r="L135" s="1"/>
      <c r="M135" s="1"/>
      <c r="N135" s="1"/>
      <c r="O135" s="1"/>
      <c r="P135" s="1"/>
      <c r="Q135" s="1"/>
      <c r="R135" s="1"/>
      <c r="S135" s="1"/>
      <c r="T135" s="1"/>
      <c r="U135" s="1"/>
      <c r="V135" s="1"/>
      <c r="W135" s="1"/>
      <c r="X135" s="1"/>
      <c r="Y135" s="1"/>
      <c r="Z135" s="1"/>
    </row>
    <row r="136" ht="12.75" customHeight="1">
      <c r="A136" s="43">
        <f>BIL!I153</f>
        <v>135</v>
      </c>
      <c r="B136" s="41">
        <f>ROUND(BIL!J153,2)</f>
        <v>0</v>
      </c>
      <c r="C136" s="41">
        <f>ROUND(BIL!K153,2)</f>
        <v>0</v>
      </c>
      <c r="D136" s="41">
        <v>0.0</v>
      </c>
      <c r="E136" s="41">
        <v>0.0</v>
      </c>
      <c r="F136" s="44">
        <f t="shared" si="1"/>
        <v>0</v>
      </c>
      <c r="G136" s="1"/>
      <c r="I136" s="1"/>
      <c r="J136" s="47">
        <f t="shared" si="2"/>
        <v>0</v>
      </c>
      <c r="K136" s="1"/>
      <c r="L136" s="1"/>
      <c r="M136" s="1"/>
      <c r="N136" s="1"/>
      <c r="O136" s="1"/>
      <c r="P136" s="1"/>
      <c r="Q136" s="1"/>
      <c r="R136" s="1"/>
      <c r="S136" s="1"/>
      <c r="T136" s="1"/>
      <c r="U136" s="1"/>
      <c r="V136" s="1"/>
      <c r="W136" s="1"/>
      <c r="X136" s="1"/>
      <c r="Y136" s="1"/>
      <c r="Z136" s="1"/>
    </row>
    <row r="137" ht="12.75" customHeight="1">
      <c r="A137" s="43">
        <f>BIL!I154</f>
        <v>136</v>
      </c>
      <c r="B137" s="41">
        <f>ROUND(BIL!J154,2)</f>
        <v>0</v>
      </c>
      <c r="C137" s="41">
        <f>ROUND(BIL!K154,2)</f>
        <v>0</v>
      </c>
      <c r="D137" s="41">
        <v>0.0</v>
      </c>
      <c r="E137" s="41">
        <v>0.0</v>
      </c>
      <c r="F137" s="44">
        <f t="shared" si="1"/>
        <v>0</v>
      </c>
      <c r="G137" s="1"/>
      <c r="I137" s="1"/>
      <c r="J137" s="47">
        <f t="shared" si="2"/>
        <v>0</v>
      </c>
      <c r="K137" s="1"/>
      <c r="L137" s="1"/>
      <c r="M137" s="1"/>
      <c r="N137" s="1"/>
      <c r="O137" s="1"/>
      <c r="P137" s="1"/>
      <c r="Q137" s="1"/>
      <c r="R137" s="1"/>
      <c r="S137" s="1"/>
      <c r="T137" s="1"/>
      <c r="U137" s="1"/>
      <c r="V137" s="1"/>
      <c r="W137" s="1"/>
      <c r="X137" s="1"/>
      <c r="Y137" s="1"/>
      <c r="Z137" s="1"/>
    </row>
    <row r="138" ht="12.75" customHeight="1">
      <c r="A138" s="43">
        <f>BIL!I155</f>
        <v>137</v>
      </c>
      <c r="B138" s="41">
        <f>ROUND(BIL!J155,2)</f>
        <v>0</v>
      </c>
      <c r="C138" s="41">
        <f>ROUND(BIL!K155,2)</f>
        <v>0</v>
      </c>
      <c r="D138" s="41">
        <v>0.0</v>
      </c>
      <c r="E138" s="41">
        <v>0.0</v>
      </c>
      <c r="F138" s="44">
        <f t="shared" si="1"/>
        <v>0</v>
      </c>
      <c r="G138" s="1"/>
      <c r="I138" s="1"/>
      <c r="J138" s="47">
        <f t="shared" si="2"/>
        <v>0</v>
      </c>
      <c r="K138" s="1"/>
      <c r="L138" s="1"/>
      <c r="M138" s="1"/>
      <c r="N138" s="1"/>
      <c r="O138" s="1"/>
      <c r="P138" s="1"/>
      <c r="Q138" s="1"/>
      <c r="R138" s="1"/>
      <c r="S138" s="1"/>
      <c r="T138" s="1"/>
      <c r="U138" s="1"/>
      <c r="V138" s="1"/>
      <c r="W138" s="1"/>
      <c r="X138" s="1"/>
      <c r="Y138" s="1"/>
      <c r="Z138" s="1"/>
    </row>
    <row r="139" ht="12.75" customHeight="1">
      <c r="A139" s="43">
        <f>BIL!I156</f>
        <v>138</v>
      </c>
      <c r="B139" s="41">
        <f>ROUND(BIL!J156,2)</f>
        <v>0</v>
      </c>
      <c r="C139" s="41">
        <f>ROUND(BIL!K156,2)</f>
        <v>0</v>
      </c>
      <c r="D139" s="41">
        <v>0.0</v>
      </c>
      <c r="E139" s="41">
        <v>0.0</v>
      </c>
      <c r="F139" s="44">
        <f t="shared" si="1"/>
        <v>0</v>
      </c>
      <c r="G139" s="1"/>
      <c r="I139" s="1"/>
      <c r="J139" s="47">
        <f t="shared" si="2"/>
        <v>0</v>
      </c>
      <c r="K139" s="1"/>
      <c r="L139" s="1"/>
      <c r="M139" s="1"/>
      <c r="N139" s="1"/>
      <c r="O139" s="1"/>
      <c r="P139" s="1"/>
      <c r="Q139" s="1"/>
      <c r="R139" s="1"/>
      <c r="S139" s="1"/>
      <c r="T139" s="1"/>
      <c r="U139" s="1"/>
      <c r="V139" s="1"/>
      <c r="W139" s="1"/>
      <c r="X139" s="1"/>
      <c r="Y139" s="1"/>
      <c r="Z139" s="1"/>
    </row>
    <row r="140" ht="12.75" customHeight="1">
      <c r="A140" s="43">
        <f>BIL!I157</f>
        <v>139</v>
      </c>
      <c r="B140" s="41">
        <f>ROUND(BIL!J157,2)</f>
        <v>0</v>
      </c>
      <c r="C140" s="41">
        <f>ROUND(BIL!K157,2)</f>
        <v>0</v>
      </c>
      <c r="D140" s="41">
        <v>0.0</v>
      </c>
      <c r="E140" s="41">
        <v>0.0</v>
      </c>
      <c r="F140" s="44">
        <f t="shared" si="1"/>
        <v>0</v>
      </c>
      <c r="G140" s="1"/>
      <c r="I140" s="1"/>
      <c r="J140" s="47">
        <f t="shared" si="2"/>
        <v>0</v>
      </c>
      <c r="K140" s="1"/>
      <c r="L140" s="1"/>
      <c r="M140" s="1"/>
      <c r="N140" s="1"/>
      <c r="O140" s="1"/>
      <c r="P140" s="1"/>
      <c r="Q140" s="1"/>
      <c r="R140" s="1"/>
      <c r="S140" s="1"/>
      <c r="T140" s="1"/>
      <c r="U140" s="1"/>
      <c r="V140" s="1"/>
      <c r="W140" s="1"/>
      <c r="X140" s="1"/>
      <c r="Y140" s="1"/>
      <c r="Z140" s="1"/>
    </row>
    <row r="141" ht="12.75" customHeight="1">
      <c r="A141" s="43">
        <f>BIL!I158</f>
        <v>140</v>
      </c>
      <c r="B141" s="41">
        <f>ROUND(BIL!J158,2)</f>
        <v>0</v>
      </c>
      <c r="C141" s="41">
        <f>ROUND(BIL!K158,2)</f>
        <v>0</v>
      </c>
      <c r="D141" s="41">
        <v>0.0</v>
      </c>
      <c r="E141" s="41">
        <v>0.0</v>
      </c>
      <c r="F141" s="44">
        <f t="shared" si="1"/>
        <v>0</v>
      </c>
      <c r="G141" s="1"/>
      <c r="I141" s="1"/>
      <c r="J141" s="47">
        <f t="shared" si="2"/>
        <v>0</v>
      </c>
      <c r="K141" s="1"/>
      <c r="L141" s="1"/>
      <c r="M141" s="1"/>
      <c r="N141" s="1"/>
      <c r="O141" s="1"/>
      <c r="P141" s="1"/>
      <c r="Q141" s="1"/>
      <c r="R141" s="1"/>
      <c r="S141" s="1"/>
      <c r="T141" s="1"/>
      <c r="U141" s="1"/>
      <c r="V141" s="1"/>
      <c r="W141" s="1"/>
      <c r="X141" s="1"/>
      <c r="Y141" s="1"/>
      <c r="Z141" s="1"/>
    </row>
    <row r="142" ht="12.75" customHeight="1">
      <c r="A142" s="43">
        <f>BIL!I159</f>
        <v>141</v>
      </c>
      <c r="B142" s="41">
        <f>ROUND(BIL!J159,2)</f>
        <v>0</v>
      </c>
      <c r="C142" s="41">
        <f>ROUND(BIL!K159,2)</f>
        <v>0</v>
      </c>
      <c r="D142" s="41">
        <v>0.0</v>
      </c>
      <c r="E142" s="41">
        <v>0.0</v>
      </c>
      <c r="F142" s="44">
        <f t="shared" si="1"/>
        <v>0</v>
      </c>
      <c r="G142" s="1"/>
      <c r="I142" s="1"/>
      <c r="J142" s="47">
        <f t="shared" si="2"/>
        <v>0</v>
      </c>
      <c r="K142" s="1"/>
      <c r="L142" s="1"/>
      <c r="M142" s="1"/>
      <c r="N142" s="1"/>
      <c r="O142" s="1"/>
      <c r="P142" s="1"/>
      <c r="Q142" s="1"/>
      <c r="R142" s="1"/>
      <c r="S142" s="1"/>
      <c r="T142" s="1"/>
      <c r="U142" s="1"/>
      <c r="V142" s="1"/>
      <c r="W142" s="1"/>
      <c r="X142" s="1"/>
      <c r="Y142" s="1"/>
      <c r="Z142" s="1"/>
    </row>
    <row r="143" ht="12.75" customHeight="1">
      <c r="A143" s="43">
        <f>BIL!I160</f>
        <v>142</v>
      </c>
      <c r="B143" s="41">
        <f>ROUND(BIL!J160,2)</f>
        <v>0</v>
      </c>
      <c r="C143" s="41">
        <f>ROUND(BIL!K160,2)</f>
        <v>0</v>
      </c>
      <c r="D143" s="41">
        <v>0.0</v>
      </c>
      <c r="E143" s="41">
        <v>0.0</v>
      </c>
      <c r="F143" s="44">
        <f t="shared" si="1"/>
        <v>0</v>
      </c>
      <c r="G143" s="1"/>
      <c r="I143" s="1"/>
      <c r="J143" s="47">
        <f t="shared" si="2"/>
        <v>0</v>
      </c>
      <c r="K143" s="1"/>
      <c r="L143" s="1"/>
      <c r="M143" s="1"/>
      <c r="N143" s="1"/>
      <c r="O143" s="1"/>
      <c r="P143" s="1"/>
      <c r="Q143" s="1"/>
      <c r="R143" s="1"/>
      <c r="S143" s="1"/>
      <c r="T143" s="1"/>
      <c r="U143" s="1"/>
      <c r="V143" s="1"/>
      <c r="W143" s="1"/>
      <c r="X143" s="1"/>
      <c r="Y143" s="1"/>
      <c r="Z143" s="1"/>
    </row>
    <row r="144" ht="12.75" customHeight="1">
      <c r="A144" s="43">
        <f>BIL!I161</f>
        <v>143</v>
      </c>
      <c r="B144" s="41">
        <f>ROUND(BIL!J161,2)</f>
        <v>0</v>
      </c>
      <c r="C144" s="41">
        <f>ROUND(BIL!K161,2)</f>
        <v>0</v>
      </c>
      <c r="D144" s="41">
        <v>0.0</v>
      </c>
      <c r="E144" s="41">
        <v>0.0</v>
      </c>
      <c r="F144" s="44">
        <f t="shared" si="1"/>
        <v>0</v>
      </c>
      <c r="G144" s="1"/>
      <c r="I144" s="1"/>
      <c r="J144" s="47">
        <f t="shared" si="2"/>
        <v>0</v>
      </c>
      <c r="K144" s="1"/>
      <c r="L144" s="1"/>
      <c r="M144" s="1"/>
      <c r="N144" s="1"/>
      <c r="O144" s="1"/>
      <c r="P144" s="1"/>
      <c r="Q144" s="1"/>
      <c r="R144" s="1"/>
      <c r="S144" s="1"/>
      <c r="T144" s="1"/>
      <c r="U144" s="1"/>
      <c r="V144" s="1"/>
      <c r="W144" s="1"/>
      <c r="X144" s="1"/>
      <c r="Y144" s="1"/>
      <c r="Z144" s="1"/>
    </row>
    <row r="145" ht="12.75" customHeight="1">
      <c r="A145" s="43">
        <f>BIL!I162</f>
        <v>144</v>
      </c>
      <c r="B145" s="41">
        <f>ROUND(BIL!J162,2)</f>
        <v>0</v>
      </c>
      <c r="C145" s="41">
        <f>ROUND(BIL!K162,2)</f>
        <v>0</v>
      </c>
      <c r="D145" s="41">
        <v>0.0</v>
      </c>
      <c r="E145" s="41">
        <v>0.0</v>
      </c>
      <c r="F145" s="44">
        <f t="shared" si="1"/>
        <v>0</v>
      </c>
      <c r="G145" s="1"/>
      <c r="I145" s="1"/>
      <c r="J145" s="47">
        <f t="shared" si="2"/>
        <v>0</v>
      </c>
      <c r="K145" s="1"/>
      <c r="L145" s="1"/>
      <c r="M145" s="1"/>
      <c r="N145" s="1"/>
      <c r="O145" s="1"/>
      <c r="P145" s="1"/>
      <c r="Q145" s="1"/>
      <c r="R145" s="1"/>
      <c r="S145" s="1"/>
      <c r="T145" s="1"/>
      <c r="U145" s="1"/>
      <c r="V145" s="1"/>
      <c r="W145" s="1"/>
      <c r="X145" s="1"/>
      <c r="Y145" s="1"/>
      <c r="Z145" s="1"/>
    </row>
    <row r="146" ht="12.75" customHeight="1">
      <c r="A146" s="43">
        <f>BIL!I164</f>
        <v>145</v>
      </c>
      <c r="B146" s="41">
        <f>ROUND(BIL!J164,2)</f>
        <v>48018.45</v>
      </c>
      <c r="C146" s="41">
        <f>ROUND(BIL!K164,2)</f>
        <v>23954.26</v>
      </c>
      <c r="D146" s="41">
        <v>0.0</v>
      </c>
      <c r="E146" s="41">
        <v>0.0</v>
      </c>
      <c r="F146" s="44">
        <f t="shared" si="1"/>
        <v>139094.1065</v>
      </c>
      <c r="G146" s="1"/>
      <c r="I146" s="1"/>
      <c r="J146" s="47">
        <f t="shared" si="2"/>
        <v>0</v>
      </c>
      <c r="K146" s="1"/>
      <c r="L146" s="1"/>
      <c r="M146" s="1"/>
      <c r="N146" s="1"/>
      <c r="O146" s="1"/>
      <c r="P146" s="1"/>
      <c r="Q146" s="1"/>
      <c r="R146" s="1"/>
      <c r="S146" s="1"/>
      <c r="T146" s="1"/>
      <c r="U146" s="1"/>
      <c r="V146" s="1"/>
      <c r="W146" s="1"/>
      <c r="X146" s="1"/>
      <c r="Y146" s="1"/>
      <c r="Z146" s="1"/>
    </row>
    <row r="147" ht="12.75" customHeight="1">
      <c r="A147" s="43">
        <f>BIL!I165</f>
        <v>146</v>
      </c>
      <c r="B147" s="41">
        <f>ROUND(BIL!J165,2)</f>
        <v>24403.79</v>
      </c>
      <c r="C147" s="41">
        <f>ROUND(BIL!K165,2)</f>
        <v>2110.68</v>
      </c>
      <c r="D147" s="41">
        <v>0.0</v>
      </c>
      <c r="E147" s="41">
        <v>0.0</v>
      </c>
      <c r="F147" s="44">
        <f t="shared" si="1"/>
        <v>41792.719</v>
      </c>
      <c r="G147" s="1"/>
      <c r="I147" s="1"/>
      <c r="J147" s="47">
        <f t="shared" si="2"/>
        <v>0</v>
      </c>
      <c r="K147" s="1"/>
      <c r="L147" s="1"/>
      <c r="M147" s="1"/>
      <c r="N147" s="1"/>
      <c r="O147" s="1"/>
      <c r="P147" s="1"/>
      <c r="Q147" s="1"/>
      <c r="R147" s="1"/>
      <c r="S147" s="1"/>
      <c r="T147" s="1"/>
      <c r="U147" s="1"/>
      <c r="V147" s="1"/>
      <c r="W147" s="1"/>
      <c r="X147" s="1"/>
      <c r="Y147" s="1"/>
      <c r="Z147" s="1"/>
    </row>
    <row r="148" ht="12.75" customHeight="1">
      <c r="A148" s="43">
        <f>BIL!I166</f>
        <v>147</v>
      </c>
      <c r="B148" s="41">
        <f>ROUND(BIL!J166,2)</f>
        <v>24403.79</v>
      </c>
      <c r="C148" s="41">
        <f>ROUND(BIL!K166,2)</f>
        <v>2110.68</v>
      </c>
      <c r="D148" s="41">
        <v>0.0</v>
      </c>
      <c r="E148" s="41">
        <v>0.0</v>
      </c>
      <c r="F148" s="44">
        <f t="shared" si="1"/>
        <v>42078.9705</v>
      </c>
      <c r="G148" s="1"/>
      <c r="I148" s="1"/>
      <c r="J148" s="47">
        <f t="shared" si="2"/>
        <v>0</v>
      </c>
      <c r="K148" s="1"/>
      <c r="L148" s="1"/>
      <c r="M148" s="1"/>
      <c r="N148" s="1"/>
      <c r="O148" s="1"/>
      <c r="P148" s="1"/>
      <c r="Q148" s="1"/>
      <c r="R148" s="1"/>
      <c r="S148" s="1"/>
      <c r="T148" s="1"/>
      <c r="U148" s="1"/>
      <c r="V148" s="1"/>
      <c r="W148" s="1"/>
      <c r="X148" s="1"/>
      <c r="Y148" s="1"/>
      <c r="Z148" s="1"/>
    </row>
    <row r="149" ht="12.75" customHeight="1">
      <c r="A149" s="43">
        <f>BIL!I167</f>
        <v>148</v>
      </c>
      <c r="B149" s="41">
        <f>ROUND(BIL!J167,2)</f>
        <v>1540.25</v>
      </c>
      <c r="C149" s="41">
        <f>ROUND(BIL!K167,2)</f>
        <v>1875.4</v>
      </c>
      <c r="D149" s="41">
        <v>0.0</v>
      </c>
      <c r="E149" s="41">
        <v>0.0</v>
      </c>
      <c r="F149" s="44">
        <f t="shared" si="1"/>
        <v>7830.754</v>
      </c>
      <c r="G149" s="1"/>
      <c r="I149" s="1"/>
      <c r="J149" s="47">
        <f t="shared" si="2"/>
        <v>0</v>
      </c>
      <c r="K149" s="1"/>
      <c r="L149" s="1"/>
      <c r="M149" s="1"/>
      <c r="N149" s="1"/>
      <c r="O149" s="1"/>
      <c r="P149" s="1"/>
      <c r="Q149" s="1"/>
      <c r="R149" s="1"/>
      <c r="S149" s="1"/>
      <c r="T149" s="1"/>
      <c r="U149" s="1"/>
      <c r="V149" s="1"/>
      <c r="W149" s="1"/>
      <c r="X149" s="1"/>
      <c r="Y149" s="1"/>
      <c r="Z149" s="1"/>
    </row>
    <row r="150" ht="12.75" customHeight="1">
      <c r="A150" s="43">
        <f>BIL!I168</f>
        <v>149</v>
      </c>
      <c r="B150" s="41">
        <f>ROUND(BIL!J168,2)</f>
        <v>1024.62</v>
      </c>
      <c r="C150" s="41">
        <f>ROUND(BIL!K168,2)</f>
        <v>1238.45</v>
      </c>
      <c r="D150" s="41">
        <v>0.0</v>
      </c>
      <c r="E150" s="41">
        <v>0.0</v>
      </c>
      <c r="F150" s="44">
        <f t="shared" si="1"/>
        <v>5217.2648</v>
      </c>
      <c r="G150" s="1"/>
      <c r="I150" s="1"/>
      <c r="J150" s="47">
        <f t="shared" si="2"/>
        <v>0</v>
      </c>
      <c r="K150" s="1"/>
      <c r="L150" s="1"/>
      <c r="M150" s="1"/>
      <c r="N150" s="1"/>
      <c r="O150" s="1"/>
      <c r="P150" s="1"/>
      <c r="Q150" s="1"/>
      <c r="R150" s="1"/>
      <c r="S150" s="1"/>
      <c r="T150" s="1"/>
      <c r="U150" s="1"/>
      <c r="V150" s="1"/>
      <c r="W150" s="1"/>
      <c r="X150" s="1"/>
      <c r="Y150" s="1"/>
      <c r="Z150" s="1"/>
    </row>
    <row r="151" ht="12.75" customHeight="1">
      <c r="A151" s="43">
        <f>BIL!I169</f>
        <v>150</v>
      </c>
      <c r="B151" s="41">
        <f>ROUND(BIL!J169,2)</f>
        <v>0</v>
      </c>
      <c r="C151" s="41">
        <f>ROUND(BIL!K169,2)</f>
        <v>0</v>
      </c>
      <c r="D151" s="41">
        <v>0.0</v>
      </c>
      <c r="E151" s="41">
        <v>0.0</v>
      </c>
      <c r="F151" s="44">
        <f t="shared" si="1"/>
        <v>0</v>
      </c>
      <c r="G151" s="1"/>
      <c r="I151" s="1"/>
      <c r="J151" s="47">
        <f t="shared" si="2"/>
        <v>0</v>
      </c>
      <c r="K151" s="1"/>
      <c r="L151" s="1"/>
      <c r="M151" s="1"/>
      <c r="N151" s="1"/>
      <c r="O151" s="1"/>
      <c r="P151" s="1"/>
      <c r="Q151" s="1"/>
      <c r="R151" s="1"/>
      <c r="S151" s="1"/>
      <c r="T151" s="1"/>
      <c r="U151" s="1"/>
      <c r="V151" s="1"/>
      <c r="W151" s="1"/>
      <c r="X151" s="1"/>
      <c r="Y151" s="1"/>
      <c r="Z151" s="1"/>
    </row>
    <row r="152" ht="12.75" customHeight="1">
      <c r="A152" s="43">
        <f>BIL!I170</f>
        <v>151</v>
      </c>
      <c r="B152" s="41">
        <f>ROUND(BIL!J170,2)</f>
        <v>0</v>
      </c>
      <c r="C152" s="41">
        <f>ROUND(BIL!K170,2)</f>
        <v>0</v>
      </c>
      <c r="D152" s="41">
        <v>0.0</v>
      </c>
      <c r="E152" s="41">
        <v>0.0</v>
      </c>
      <c r="F152" s="44">
        <f t="shared" si="1"/>
        <v>0</v>
      </c>
      <c r="G152" s="1"/>
      <c r="I152" s="1"/>
      <c r="J152" s="47">
        <f t="shared" si="2"/>
        <v>0</v>
      </c>
      <c r="K152" s="1"/>
      <c r="L152" s="1"/>
      <c r="M152" s="1"/>
      <c r="N152" s="1"/>
      <c r="O152" s="1"/>
      <c r="P152" s="1"/>
      <c r="Q152" s="1"/>
      <c r="R152" s="1"/>
      <c r="S152" s="1"/>
      <c r="T152" s="1"/>
      <c r="U152" s="1"/>
      <c r="V152" s="1"/>
      <c r="W152" s="1"/>
      <c r="X152" s="1"/>
      <c r="Y152" s="1"/>
      <c r="Z152" s="1"/>
    </row>
    <row r="153" ht="12.75" customHeight="1">
      <c r="A153" s="43">
        <f>BIL!I171</f>
        <v>152</v>
      </c>
      <c r="B153" s="41">
        <f>ROUND(BIL!J171,2)</f>
        <v>138.16</v>
      </c>
      <c r="C153" s="41">
        <f>ROUND(BIL!K171,2)</f>
        <v>195.28</v>
      </c>
      <c r="D153" s="41">
        <v>0.0</v>
      </c>
      <c r="E153" s="41">
        <v>0.0</v>
      </c>
      <c r="F153" s="44">
        <f t="shared" si="1"/>
        <v>803.6544</v>
      </c>
      <c r="G153" s="1"/>
      <c r="I153" s="1"/>
      <c r="J153" s="47">
        <f t="shared" si="2"/>
        <v>0</v>
      </c>
      <c r="K153" s="1"/>
      <c r="L153" s="1"/>
      <c r="M153" s="1"/>
      <c r="N153" s="1"/>
      <c r="O153" s="1"/>
      <c r="P153" s="1"/>
      <c r="Q153" s="1"/>
      <c r="R153" s="1"/>
      <c r="S153" s="1"/>
      <c r="T153" s="1"/>
      <c r="U153" s="1"/>
      <c r="V153" s="1"/>
      <c r="W153" s="1"/>
      <c r="X153" s="1"/>
      <c r="Y153" s="1"/>
      <c r="Z153" s="1"/>
    </row>
    <row r="154" ht="12.75" customHeight="1">
      <c r="A154" s="43">
        <f>BIL!I172</f>
        <v>153</v>
      </c>
      <c r="B154" s="41">
        <f>ROUND(BIL!J172,2)</f>
        <v>290.8</v>
      </c>
      <c r="C154" s="41">
        <f>ROUND(BIL!K172,2)</f>
        <v>355.04</v>
      </c>
      <c r="D154" s="41">
        <v>0.0</v>
      </c>
      <c r="E154" s="41">
        <v>0.0</v>
      </c>
      <c r="F154" s="44">
        <f t="shared" si="1"/>
        <v>1531.3464</v>
      </c>
      <c r="G154" s="1"/>
      <c r="I154" s="1"/>
      <c r="J154" s="47">
        <f t="shared" si="2"/>
        <v>0</v>
      </c>
      <c r="K154" s="1"/>
      <c r="L154" s="1"/>
      <c r="M154" s="1"/>
      <c r="N154" s="1"/>
      <c r="O154" s="1"/>
      <c r="P154" s="1"/>
      <c r="Q154" s="1"/>
      <c r="R154" s="1"/>
      <c r="S154" s="1"/>
      <c r="T154" s="1"/>
      <c r="U154" s="1"/>
      <c r="V154" s="1"/>
      <c r="W154" s="1"/>
      <c r="X154" s="1"/>
      <c r="Y154" s="1"/>
      <c r="Z154" s="1"/>
    </row>
    <row r="155" ht="12.75" customHeight="1">
      <c r="A155" s="43">
        <f>BIL!I173</f>
        <v>154</v>
      </c>
      <c r="B155" s="41">
        <f>ROUND(BIL!J173,2)</f>
        <v>86.67</v>
      </c>
      <c r="C155" s="41">
        <f>ROUND(BIL!K173,2)</f>
        <v>86.63</v>
      </c>
      <c r="D155" s="41">
        <v>0.0</v>
      </c>
      <c r="E155" s="41">
        <v>0.0</v>
      </c>
      <c r="F155" s="44">
        <f t="shared" si="1"/>
        <v>400.2922</v>
      </c>
      <c r="G155" s="1"/>
      <c r="I155" s="1"/>
      <c r="J155" s="47">
        <f t="shared" si="2"/>
        <v>0</v>
      </c>
      <c r="K155" s="1"/>
      <c r="L155" s="1"/>
      <c r="M155" s="1"/>
      <c r="N155" s="1"/>
      <c r="O155" s="1"/>
      <c r="P155" s="1"/>
      <c r="Q155" s="1"/>
      <c r="R155" s="1"/>
      <c r="S155" s="1"/>
      <c r="T155" s="1"/>
      <c r="U155" s="1"/>
      <c r="V155" s="1"/>
      <c r="W155" s="1"/>
      <c r="X155" s="1"/>
      <c r="Y155" s="1"/>
      <c r="Z155" s="1"/>
    </row>
    <row r="156" ht="12.75" customHeight="1">
      <c r="A156" s="43">
        <f>BIL!I174</f>
        <v>155</v>
      </c>
      <c r="B156" s="41">
        <f>ROUND(BIL!J174,2)</f>
        <v>0</v>
      </c>
      <c r="C156" s="41">
        <f>ROUND(BIL!K174,2)</f>
        <v>0</v>
      </c>
      <c r="D156" s="41">
        <v>0.0</v>
      </c>
      <c r="E156" s="41">
        <v>0.0</v>
      </c>
      <c r="F156" s="44">
        <f t="shared" si="1"/>
        <v>0</v>
      </c>
      <c r="G156" s="1"/>
      <c r="I156" s="1"/>
      <c r="J156" s="47">
        <f t="shared" si="2"/>
        <v>0</v>
      </c>
      <c r="K156" s="1"/>
      <c r="L156" s="1"/>
      <c r="M156" s="1"/>
      <c r="N156" s="1"/>
      <c r="O156" s="1"/>
      <c r="P156" s="1"/>
      <c r="Q156" s="1"/>
      <c r="R156" s="1"/>
      <c r="S156" s="1"/>
      <c r="T156" s="1"/>
      <c r="U156" s="1"/>
      <c r="V156" s="1"/>
      <c r="W156" s="1"/>
      <c r="X156" s="1"/>
      <c r="Y156" s="1"/>
      <c r="Z156" s="1"/>
    </row>
    <row r="157" ht="12.75" customHeight="1">
      <c r="A157" s="43">
        <f>BIL!I175</f>
        <v>156</v>
      </c>
      <c r="B157" s="41">
        <f>ROUND(BIL!J175,2)</f>
        <v>51.76</v>
      </c>
      <c r="C157" s="41">
        <f>ROUND(BIL!K175,2)</f>
        <v>235.28</v>
      </c>
      <c r="D157" s="41">
        <v>0.0</v>
      </c>
      <c r="E157" s="41">
        <v>0.0</v>
      </c>
      <c r="F157" s="44">
        <f t="shared" si="1"/>
        <v>814.8192</v>
      </c>
      <c r="G157" s="1"/>
      <c r="I157" s="1"/>
      <c r="J157" s="47">
        <f t="shared" si="2"/>
        <v>0</v>
      </c>
      <c r="K157" s="1"/>
      <c r="L157" s="1"/>
      <c r="M157" s="1"/>
      <c r="N157" s="1"/>
      <c r="O157" s="1"/>
      <c r="P157" s="1"/>
      <c r="Q157" s="1"/>
      <c r="R157" s="1"/>
      <c r="S157" s="1"/>
      <c r="T157" s="1"/>
      <c r="U157" s="1"/>
      <c r="V157" s="1"/>
      <c r="W157" s="1"/>
      <c r="X157" s="1"/>
      <c r="Y157" s="1"/>
      <c r="Z157" s="1"/>
    </row>
    <row r="158" ht="12.75" customHeight="1">
      <c r="A158" s="43">
        <f>BIL!I176</f>
        <v>157</v>
      </c>
      <c r="B158" s="41">
        <f>ROUND(BIL!J176,2)</f>
        <v>0</v>
      </c>
      <c r="C158" s="41">
        <f>ROUND(BIL!K176,2)</f>
        <v>47.78</v>
      </c>
      <c r="D158" s="41">
        <v>0.0</v>
      </c>
      <c r="E158" s="41">
        <v>0.0</v>
      </c>
      <c r="F158" s="44">
        <f t="shared" si="1"/>
        <v>150.0292</v>
      </c>
      <c r="G158" s="1"/>
      <c r="I158" s="1"/>
      <c r="J158" s="47">
        <f t="shared" si="2"/>
        <v>0</v>
      </c>
      <c r="K158" s="1"/>
      <c r="L158" s="1"/>
      <c r="M158" s="1"/>
      <c r="N158" s="1"/>
      <c r="O158" s="1"/>
      <c r="P158" s="1"/>
      <c r="Q158" s="1"/>
      <c r="R158" s="1"/>
      <c r="S158" s="1"/>
      <c r="T158" s="1"/>
      <c r="U158" s="1"/>
      <c r="V158" s="1"/>
      <c r="W158" s="1"/>
      <c r="X158" s="1"/>
      <c r="Y158" s="1"/>
      <c r="Z158" s="1"/>
    </row>
    <row r="159" ht="12.75" customHeight="1">
      <c r="A159" s="43">
        <f>BIL!I177</f>
        <v>158</v>
      </c>
      <c r="B159" s="41">
        <f>ROUND(BIL!J177,2)</f>
        <v>0</v>
      </c>
      <c r="C159" s="41">
        <f>ROUND(BIL!K177,2)</f>
        <v>0</v>
      </c>
      <c r="D159" s="41">
        <v>0.0</v>
      </c>
      <c r="E159" s="41">
        <v>0.0</v>
      </c>
      <c r="F159" s="44">
        <f t="shared" si="1"/>
        <v>0</v>
      </c>
      <c r="G159" s="1"/>
      <c r="I159" s="1"/>
      <c r="J159" s="47">
        <f t="shared" si="2"/>
        <v>0</v>
      </c>
      <c r="K159" s="1"/>
      <c r="L159" s="1"/>
      <c r="M159" s="1"/>
      <c r="N159" s="1"/>
      <c r="O159" s="1"/>
      <c r="P159" s="1"/>
      <c r="Q159" s="1"/>
      <c r="R159" s="1"/>
      <c r="S159" s="1"/>
      <c r="T159" s="1"/>
      <c r="U159" s="1"/>
      <c r="V159" s="1"/>
      <c r="W159" s="1"/>
      <c r="X159" s="1"/>
      <c r="Y159" s="1"/>
      <c r="Z159" s="1"/>
    </row>
    <row r="160" ht="12.75" customHeight="1">
      <c r="A160" s="43">
        <f>BIL!I178</f>
        <v>159</v>
      </c>
      <c r="B160" s="41">
        <f>ROUND(BIL!J178,2)</f>
        <v>0</v>
      </c>
      <c r="C160" s="41">
        <f>ROUND(BIL!K178,2)</f>
        <v>0</v>
      </c>
      <c r="D160" s="41">
        <v>0.0</v>
      </c>
      <c r="E160" s="41">
        <v>0.0</v>
      </c>
      <c r="F160" s="44">
        <f t="shared" si="1"/>
        <v>0</v>
      </c>
      <c r="G160" s="1"/>
      <c r="I160" s="1"/>
      <c r="J160" s="47">
        <f t="shared" si="2"/>
        <v>0</v>
      </c>
      <c r="K160" s="1"/>
      <c r="L160" s="1"/>
      <c r="M160" s="1"/>
      <c r="N160" s="1"/>
      <c r="O160" s="1"/>
      <c r="P160" s="1"/>
      <c r="Q160" s="1"/>
      <c r="R160" s="1"/>
      <c r="S160" s="1"/>
      <c r="T160" s="1"/>
      <c r="U160" s="1"/>
      <c r="V160" s="1"/>
      <c r="W160" s="1"/>
      <c r="X160" s="1"/>
      <c r="Y160" s="1"/>
      <c r="Z160" s="1"/>
    </row>
    <row r="161" ht="12.75" customHeight="1">
      <c r="A161" s="43">
        <f>BIL!I179</f>
        <v>160</v>
      </c>
      <c r="B161" s="41">
        <f>ROUND(BIL!J179,2)</f>
        <v>0</v>
      </c>
      <c r="C161" s="41">
        <f>ROUND(BIL!K179,2)</f>
        <v>0</v>
      </c>
      <c r="D161" s="41">
        <v>0.0</v>
      </c>
      <c r="E161" s="41">
        <v>0.0</v>
      </c>
      <c r="F161" s="44">
        <f t="shared" si="1"/>
        <v>0</v>
      </c>
      <c r="G161" s="1"/>
      <c r="I161" s="1"/>
      <c r="J161" s="47">
        <f t="shared" si="2"/>
        <v>0</v>
      </c>
      <c r="K161" s="1"/>
      <c r="L161" s="1"/>
      <c r="M161" s="1"/>
      <c r="N161" s="1"/>
      <c r="O161" s="1"/>
      <c r="P161" s="1"/>
      <c r="Q161" s="1"/>
      <c r="R161" s="1"/>
      <c r="S161" s="1"/>
      <c r="T161" s="1"/>
      <c r="U161" s="1"/>
      <c r="V161" s="1"/>
      <c r="W161" s="1"/>
      <c r="X161" s="1"/>
      <c r="Y161" s="1"/>
      <c r="Z161" s="1"/>
    </row>
    <row r="162" ht="12.75" customHeight="1">
      <c r="A162" s="43">
        <f>BIL!I180</f>
        <v>161</v>
      </c>
      <c r="B162" s="41">
        <f>ROUND(BIL!J180,2)</f>
        <v>51.76</v>
      </c>
      <c r="C162" s="41">
        <f>ROUND(BIL!K180,2)</f>
        <v>187.5</v>
      </c>
      <c r="D162" s="41">
        <v>0.0</v>
      </c>
      <c r="E162" s="41">
        <v>0.0</v>
      </c>
      <c r="F162" s="44">
        <f t="shared" si="1"/>
        <v>687.0836</v>
      </c>
      <c r="G162" s="1"/>
      <c r="I162" s="1"/>
      <c r="J162" s="47">
        <f t="shared" si="2"/>
        <v>0</v>
      </c>
      <c r="K162" s="1"/>
      <c r="L162" s="1"/>
      <c r="M162" s="1"/>
      <c r="N162" s="1"/>
      <c r="O162" s="1"/>
      <c r="P162" s="1"/>
      <c r="Q162" s="1"/>
      <c r="R162" s="1"/>
      <c r="S162" s="1"/>
      <c r="T162" s="1"/>
      <c r="U162" s="1"/>
      <c r="V162" s="1"/>
      <c r="W162" s="1"/>
      <c r="X162" s="1"/>
      <c r="Y162" s="1"/>
      <c r="Z162" s="1"/>
    </row>
    <row r="163" ht="12.75" customHeight="1">
      <c r="A163" s="43">
        <f>BIL!I181</f>
        <v>162</v>
      </c>
      <c r="B163" s="41">
        <f>ROUND(BIL!J181,2)</f>
        <v>0</v>
      </c>
      <c r="C163" s="41">
        <f>ROUND(BIL!K181,2)</f>
        <v>0</v>
      </c>
      <c r="D163" s="41">
        <v>0.0</v>
      </c>
      <c r="E163" s="41">
        <v>0.0</v>
      </c>
      <c r="F163" s="44">
        <f t="shared" si="1"/>
        <v>0</v>
      </c>
      <c r="G163" s="1"/>
      <c r="I163" s="1"/>
      <c r="J163" s="47">
        <f t="shared" si="2"/>
        <v>0</v>
      </c>
      <c r="K163" s="1"/>
      <c r="L163" s="1"/>
      <c r="M163" s="1"/>
      <c r="N163" s="1"/>
      <c r="O163" s="1"/>
      <c r="P163" s="1"/>
      <c r="Q163" s="1"/>
      <c r="R163" s="1"/>
      <c r="S163" s="1"/>
      <c r="T163" s="1"/>
      <c r="U163" s="1"/>
      <c r="V163" s="1"/>
      <c r="W163" s="1"/>
      <c r="X163" s="1"/>
      <c r="Y163" s="1"/>
      <c r="Z163" s="1"/>
    </row>
    <row r="164" ht="12.75" customHeight="1">
      <c r="A164" s="43">
        <f>BIL!I182</f>
        <v>163</v>
      </c>
      <c r="B164" s="41">
        <f>ROUND(BIL!J182,2)</f>
        <v>0</v>
      </c>
      <c r="C164" s="41">
        <f>ROUND(BIL!K182,2)</f>
        <v>0</v>
      </c>
      <c r="D164" s="41">
        <v>0.0</v>
      </c>
      <c r="E164" s="41">
        <v>0.0</v>
      </c>
      <c r="F164" s="44">
        <f t="shared" si="1"/>
        <v>0</v>
      </c>
      <c r="G164" s="1"/>
      <c r="I164" s="1"/>
      <c r="J164" s="47">
        <f t="shared" si="2"/>
        <v>0</v>
      </c>
      <c r="K164" s="1"/>
      <c r="L164" s="1"/>
      <c r="M164" s="1"/>
      <c r="N164" s="1"/>
      <c r="O164" s="1"/>
      <c r="P164" s="1"/>
      <c r="Q164" s="1"/>
      <c r="R164" s="1"/>
      <c r="S164" s="1"/>
      <c r="T164" s="1"/>
      <c r="U164" s="1"/>
      <c r="V164" s="1"/>
      <c r="W164" s="1"/>
      <c r="X164" s="1"/>
      <c r="Y164" s="1"/>
      <c r="Z164" s="1"/>
    </row>
    <row r="165" ht="12.75" customHeight="1">
      <c r="A165" s="43">
        <f>BIL!I183</f>
        <v>164</v>
      </c>
      <c r="B165" s="41">
        <f>ROUND(BIL!J183,2)</f>
        <v>0</v>
      </c>
      <c r="C165" s="41">
        <f>ROUND(BIL!K183,2)</f>
        <v>0</v>
      </c>
      <c r="D165" s="41">
        <v>0.0</v>
      </c>
      <c r="E165" s="41">
        <v>0.0</v>
      </c>
      <c r="F165" s="44">
        <f t="shared" si="1"/>
        <v>0</v>
      </c>
      <c r="G165" s="1"/>
      <c r="I165" s="1"/>
      <c r="J165" s="47">
        <f t="shared" si="2"/>
        <v>0</v>
      </c>
      <c r="K165" s="1"/>
      <c r="L165" s="1"/>
      <c r="M165" s="1"/>
      <c r="N165" s="1"/>
      <c r="O165" s="1"/>
      <c r="P165" s="1"/>
      <c r="Q165" s="1"/>
      <c r="R165" s="1"/>
      <c r="S165" s="1"/>
      <c r="T165" s="1"/>
      <c r="U165" s="1"/>
      <c r="V165" s="1"/>
      <c r="W165" s="1"/>
      <c r="X165" s="1"/>
      <c r="Y165" s="1"/>
      <c r="Z165" s="1"/>
    </row>
    <row r="166" ht="12.75" customHeight="1">
      <c r="A166" s="43">
        <f>BIL!I184</f>
        <v>165</v>
      </c>
      <c r="B166" s="41">
        <f>ROUND(BIL!J184,2)</f>
        <v>0</v>
      </c>
      <c r="C166" s="41">
        <f>ROUND(BIL!K184,2)</f>
        <v>0</v>
      </c>
      <c r="D166" s="41">
        <v>0.0</v>
      </c>
      <c r="E166" s="41">
        <v>0.0</v>
      </c>
      <c r="F166" s="44">
        <f t="shared" si="1"/>
        <v>0</v>
      </c>
      <c r="G166" s="1"/>
      <c r="I166" s="1"/>
      <c r="J166" s="47">
        <f t="shared" si="2"/>
        <v>0</v>
      </c>
      <c r="K166" s="1"/>
      <c r="L166" s="1"/>
      <c r="M166" s="1"/>
      <c r="N166" s="1"/>
      <c r="O166" s="1"/>
      <c r="P166" s="1"/>
      <c r="Q166" s="1"/>
      <c r="R166" s="1"/>
      <c r="S166" s="1"/>
      <c r="T166" s="1"/>
      <c r="U166" s="1"/>
      <c r="V166" s="1"/>
      <c r="W166" s="1"/>
      <c r="X166" s="1"/>
      <c r="Y166" s="1"/>
      <c r="Z166" s="1"/>
    </row>
    <row r="167" ht="12.75" customHeight="1">
      <c r="A167" s="43">
        <f>BIL!I185</f>
        <v>166</v>
      </c>
      <c r="B167" s="41">
        <f>ROUND(BIL!J185,2)</f>
        <v>0</v>
      </c>
      <c r="C167" s="41">
        <f>ROUND(BIL!K185,2)</f>
        <v>0</v>
      </c>
      <c r="D167" s="41">
        <v>0.0</v>
      </c>
      <c r="E167" s="41">
        <v>0.0</v>
      </c>
      <c r="F167" s="44">
        <f t="shared" si="1"/>
        <v>0</v>
      </c>
      <c r="G167" s="1"/>
      <c r="I167" s="1"/>
      <c r="J167" s="47">
        <f t="shared" si="2"/>
        <v>0</v>
      </c>
      <c r="K167" s="1"/>
      <c r="L167" s="1"/>
      <c r="M167" s="1"/>
      <c r="N167" s="1"/>
      <c r="O167" s="1"/>
      <c r="P167" s="1"/>
      <c r="Q167" s="1"/>
      <c r="R167" s="1"/>
      <c r="S167" s="1"/>
      <c r="T167" s="1"/>
      <c r="U167" s="1"/>
      <c r="V167" s="1"/>
      <c r="W167" s="1"/>
      <c r="X167" s="1"/>
      <c r="Y167" s="1"/>
      <c r="Z167" s="1"/>
    </row>
    <row r="168" ht="12.75" customHeight="1">
      <c r="A168" s="43">
        <f>BIL!I186</f>
        <v>167</v>
      </c>
      <c r="B168" s="41">
        <f>ROUND(BIL!J186,2)</f>
        <v>0</v>
      </c>
      <c r="C168" s="41">
        <f>ROUND(BIL!K186,2)</f>
        <v>0</v>
      </c>
      <c r="D168" s="41">
        <v>0.0</v>
      </c>
      <c r="E168" s="41">
        <v>0.0</v>
      </c>
      <c r="F168" s="44">
        <f t="shared" si="1"/>
        <v>0</v>
      </c>
      <c r="G168" s="1"/>
      <c r="I168" s="1"/>
      <c r="J168" s="47">
        <f t="shared" si="2"/>
        <v>0</v>
      </c>
      <c r="K168" s="1"/>
      <c r="L168" s="1"/>
      <c r="M168" s="1"/>
      <c r="N168" s="1"/>
      <c r="O168" s="1"/>
      <c r="P168" s="1"/>
      <c r="Q168" s="1"/>
      <c r="R168" s="1"/>
      <c r="S168" s="1"/>
      <c r="T168" s="1"/>
      <c r="U168" s="1"/>
      <c r="V168" s="1"/>
      <c r="W168" s="1"/>
      <c r="X168" s="1"/>
      <c r="Y168" s="1"/>
      <c r="Z168" s="1"/>
    </row>
    <row r="169" ht="12.75" customHeight="1">
      <c r="A169" s="43">
        <f>BIL!I187</f>
        <v>168</v>
      </c>
      <c r="B169" s="41">
        <f>ROUND(BIL!J187,2)</f>
        <v>0</v>
      </c>
      <c r="C169" s="41">
        <f>ROUND(BIL!K187,2)</f>
        <v>0</v>
      </c>
      <c r="D169" s="41">
        <v>0.0</v>
      </c>
      <c r="E169" s="41">
        <v>0.0</v>
      </c>
      <c r="F169" s="44">
        <f t="shared" si="1"/>
        <v>0</v>
      </c>
      <c r="G169" s="1"/>
      <c r="I169" s="1"/>
      <c r="J169" s="47">
        <f t="shared" si="2"/>
        <v>0</v>
      </c>
      <c r="K169" s="1"/>
      <c r="L169" s="1"/>
      <c r="M169" s="1"/>
      <c r="N169" s="1"/>
      <c r="O169" s="1"/>
      <c r="P169" s="1"/>
      <c r="Q169" s="1"/>
      <c r="R169" s="1"/>
      <c r="S169" s="1"/>
      <c r="T169" s="1"/>
      <c r="U169" s="1"/>
      <c r="V169" s="1"/>
      <c r="W169" s="1"/>
      <c r="X169" s="1"/>
      <c r="Y169" s="1"/>
      <c r="Z169" s="1"/>
    </row>
    <row r="170" ht="12.75" customHeight="1">
      <c r="A170" s="43">
        <f>BIL!I188</f>
        <v>169</v>
      </c>
      <c r="B170" s="41">
        <f>ROUND(BIL!J188,2)</f>
        <v>0</v>
      </c>
      <c r="C170" s="41">
        <f>ROUND(BIL!K188,2)</f>
        <v>0</v>
      </c>
      <c r="D170" s="41">
        <v>0.0</v>
      </c>
      <c r="E170" s="41">
        <v>0.0</v>
      </c>
      <c r="F170" s="44">
        <f t="shared" si="1"/>
        <v>0</v>
      </c>
      <c r="G170" s="1"/>
      <c r="I170" s="1"/>
      <c r="J170" s="47">
        <f t="shared" si="2"/>
        <v>0</v>
      </c>
      <c r="K170" s="1"/>
      <c r="L170" s="1"/>
      <c r="M170" s="1"/>
      <c r="N170" s="1"/>
      <c r="O170" s="1"/>
      <c r="P170" s="1"/>
      <c r="Q170" s="1"/>
      <c r="R170" s="1"/>
      <c r="S170" s="1"/>
      <c r="T170" s="1"/>
      <c r="U170" s="1"/>
      <c r="V170" s="1"/>
      <c r="W170" s="1"/>
      <c r="X170" s="1"/>
      <c r="Y170" s="1"/>
      <c r="Z170" s="1"/>
    </row>
    <row r="171" ht="12.75" customHeight="1">
      <c r="A171" s="43">
        <f>BIL!I189</f>
        <v>170</v>
      </c>
      <c r="B171" s="41">
        <f>ROUND(BIL!J189,2)</f>
        <v>22811.78</v>
      </c>
      <c r="C171" s="41">
        <f>ROUND(BIL!K189,2)</f>
        <v>0</v>
      </c>
      <c r="D171" s="41">
        <v>0.0</v>
      </c>
      <c r="E171" s="41">
        <v>0.0</v>
      </c>
      <c r="F171" s="44">
        <f t="shared" si="1"/>
        <v>38780.026</v>
      </c>
      <c r="G171" s="1"/>
      <c r="I171" s="1"/>
      <c r="J171" s="47">
        <f t="shared" si="2"/>
        <v>0</v>
      </c>
      <c r="K171" s="1"/>
      <c r="L171" s="1"/>
      <c r="M171" s="1"/>
      <c r="N171" s="1"/>
      <c r="O171" s="1"/>
      <c r="P171" s="1"/>
      <c r="Q171" s="1"/>
      <c r="R171" s="1"/>
      <c r="S171" s="1"/>
      <c r="T171" s="1"/>
      <c r="U171" s="1"/>
      <c r="V171" s="1"/>
      <c r="W171" s="1"/>
      <c r="X171" s="1"/>
      <c r="Y171" s="1"/>
      <c r="Z171" s="1"/>
    </row>
    <row r="172" ht="12.75" customHeight="1">
      <c r="A172" s="43">
        <f>BIL!I190</f>
        <v>171</v>
      </c>
      <c r="B172" s="41">
        <f>ROUND(BIL!J190,2)</f>
        <v>0</v>
      </c>
      <c r="C172" s="41">
        <f>ROUND(BIL!K190,2)</f>
        <v>0</v>
      </c>
      <c r="D172" s="41">
        <v>0.0</v>
      </c>
      <c r="E172" s="41">
        <v>0.0</v>
      </c>
      <c r="F172" s="44">
        <f t="shared" si="1"/>
        <v>0</v>
      </c>
      <c r="G172" s="1"/>
      <c r="I172" s="1"/>
      <c r="J172" s="47">
        <f t="shared" si="2"/>
        <v>0</v>
      </c>
      <c r="K172" s="1"/>
      <c r="L172" s="1"/>
      <c r="M172" s="1"/>
      <c r="N172" s="1"/>
      <c r="O172" s="1"/>
      <c r="P172" s="1"/>
      <c r="Q172" s="1"/>
      <c r="R172" s="1"/>
      <c r="S172" s="1"/>
      <c r="T172" s="1"/>
      <c r="U172" s="1"/>
      <c r="V172" s="1"/>
      <c r="W172" s="1"/>
      <c r="X172" s="1"/>
      <c r="Y172" s="1"/>
      <c r="Z172" s="1"/>
    </row>
    <row r="173" ht="12.75" customHeight="1">
      <c r="A173" s="43">
        <f>BIL!I191</f>
        <v>172</v>
      </c>
      <c r="B173" s="41">
        <f>ROUND(BIL!J191,2)</f>
        <v>0</v>
      </c>
      <c r="C173" s="41">
        <f>ROUND(BIL!K191,2)</f>
        <v>0</v>
      </c>
      <c r="D173" s="41">
        <v>0.0</v>
      </c>
      <c r="E173" s="41">
        <v>0.0</v>
      </c>
      <c r="F173" s="44">
        <f t="shared" si="1"/>
        <v>0</v>
      </c>
      <c r="G173" s="1"/>
      <c r="I173" s="1"/>
      <c r="J173" s="47">
        <f t="shared" si="2"/>
        <v>0</v>
      </c>
      <c r="K173" s="1"/>
      <c r="L173" s="1"/>
      <c r="M173" s="1"/>
      <c r="N173" s="1"/>
      <c r="O173" s="1"/>
      <c r="P173" s="1"/>
      <c r="Q173" s="1"/>
      <c r="R173" s="1"/>
      <c r="S173" s="1"/>
      <c r="T173" s="1"/>
      <c r="U173" s="1"/>
      <c r="V173" s="1"/>
      <c r="W173" s="1"/>
      <c r="X173" s="1"/>
      <c r="Y173" s="1"/>
      <c r="Z173" s="1"/>
    </row>
    <row r="174" ht="12.75" customHeight="1">
      <c r="A174" s="43">
        <f>BIL!I192</f>
        <v>173</v>
      </c>
      <c r="B174" s="41">
        <f>ROUND(BIL!J192,2)</f>
        <v>22811.78</v>
      </c>
      <c r="C174" s="41">
        <f>ROUND(BIL!K192,2)</f>
        <v>0</v>
      </c>
      <c r="D174" s="41">
        <v>0.0</v>
      </c>
      <c r="E174" s="41">
        <v>0.0</v>
      </c>
      <c r="F174" s="44">
        <f t="shared" si="1"/>
        <v>39464.3794</v>
      </c>
      <c r="G174" s="1"/>
      <c r="I174" s="1"/>
      <c r="J174" s="47">
        <f t="shared" si="2"/>
        <v>0</v>
      </c>
      <c r="K174" s="1"/>
      <c r="L174" s="1"/>
      <c r="M174" s="1"/>
      <c r="N174" s="1"/>
      <c r="O174" s="1"/>
      <c r="P174" s="1"/>
      <c r="Q174" s="1"/>
      <c r="R174" s="1"/>
      <c r="S174" s="1"/>
      <c r="T174" s="1"/>
      <c r="U174" s="1"/>
      <c r="V174" s="1"/>
      <c r="W174" s="1"/>
      <c r="X174" s="1"/>
      <c r="Y174" s="1"/>
      <c r="Z174" s="1"/>
    </row>
    <row r="175" ht="12.75" customHeight="1">
      <c r="A175" s="43">
        <f>BIL!I193</f>
        <v>174</v>
      </c>
      <c r="B175" s="41">
        <f>ROUND(BIL!J193,2)</f>
        <v>0</v>
      </c>
      <c r="C175" s="41">
        <f>ROUND(BIL!K193,2)</f>
        <v>0</v>
      </c>
      <c r="D175" s="41">
        <v>0.0</v>
      </c>
      <c r="E175" s="41">
        <v>0.0</v>
      </c>
      <c r="F175" s="44">
        <f t="shared" si="1"/>
        <v>0</v>
      </c>
      <c r="G175" s="1"/>
      <c r="I175" s="1"/>
      <c r="J175" s="47">
        <f t="shared" si="2"/>
        <v>0</v>
      </c>
      <c r="K175" s="1"/>
      <c r="L175" s="1"/>
      <c r="M175" s="1"/>
      <c r="N175" s="1"/>
      <c r="O175" s="1"/>
      <c r="P175" s="1"/>
      <c r="Q175" s="1"/>
      <c r="R175" s="1"/>
      <c r="S175" s="1"/>
      <c r="T175" s="1"/>
      <c r="U175" s="1"/>
      <c r="V175" s="1"/>
      <c r="W175" s="1"/>
      <c r="X175" s="1"/>
      <c r="Y175" s="1"/>
      <c r="Z175" s="1"/>
    </row>
    <row r="176" ht="12.75" customHeight="1">
      <c r="A176" s="43">
        <f>BIL!I194</f>
        <v>175</v>
      </c>
      <c r="B176" s="41">
        <f>ROUND(BIL!J194,2)</f>
        <v>0</v>
      </c>
      <c r="C176" s="41">
        <f>ROUND(BIL!K194,2)</f>
        <v>0</v>
      </c>
      <c r="D176" s="41">
        <v>0.0</v>
      </c>
      <c r="E176" s="41">
        <v>0.0</v>
      </c>
      <c r="F176" s="44">
        <f t="shared" si="1"/>
        <v>0</v>
      </c>
      <c r="G176" s="1"/>
      <c r="I176" s="1"/>
      <c r="J176" s="47">
        <f t="shared" si="2"/>
        <v>0</v>
      </c>
      <c r="K176" s="1"/>
      <c r="L176" s="1"/>
      <c r="M176" s="1"/>
      <c r="N176" s="1"/>
      <c r="O176" s="1"/>
      <c r="P176" s="1"/>
      <c r="Q176" s="1"/>
      <c r="R176" s="1"/>
      <c r="S176" s="1"/>
      <c r="T176" s="1"/>
      <c r="U176" s="1"/>
      <c r="V176" s="1"/>
      <c r="W176" s="1"/>
      <c r="X176" s="1"/>
      <c r="Y176" s="1"/>
      <c r="Z176" s="1"/>
    </row>
    <row r="177" ht="12.75" customHeight="1">
      <c r="A177" s="43">
        <f>BIL!I195</f>
        <v>176</v>
      </c>
      <c r="B177" s="41">
        <f>ROUND(BIL!J195,2)</f>
        <v>0</v>
      </c>
      <c r="C177" s="41">
        <f>ROUND(BIL!K195,2)</f>
        <v>0</v>
      </c>
      <c r="D177" s="41">
        <v>0.0</v>
      </c>
      <c r="E177" s="41">
        <v>0.0</v>
      </c>
      <c r="F177" s="44">
        <f t="shared" si="1"/>
        <v>0</v>
      </c>
      <c r="G177" s="1"/>
      <c r="I177" s="1"/>
      <c r="J177" s="47">
        <f t="shared" si="2"/>
        <v>0</v>
      </c>
      <c r="K177" s="1"/>
      <c r="L177" s="1"/>
      <c r="M177" s="1"/>
      <c r="N177" s="1"/>
      <c r="O177" s="1"/>
      <c r="P177" s="1"/>
      <c r="Q177" s="1"/>
      <c r="R177" s="1"/>
      <c r="S177" s="1"/>
      <c r="T177" s="1"/>
      <c r="U177" s="1"/>
      <c r="V177" s="1"/>
      <c r="W177" s="1"/>
      <c r="X177" s="1"/>
      <c r="Y177" s="1"/>
      <c r="Z177" s="1"/>
    </row>
    <row r="178" ht="12.75" customHeight="1">
      <c r="A178" s="43">
        <f>BIL!I196</f>
        <v>177</v>
      </c>
      <c r="B178" s="41">
        <f>ROUND(BIL!J196,2)</f>
        <v>0</v>
      </c>
      <c r="C178" s="41">
        <f>ROUND(BIL!K196,2)</f>
        <v>0</v>
      </c>
      <c r="D178" s="41">
        <v>0.0</v>
      </c>
      <c r="E178" s="41">
        <v>0.0</v>
      </c>
      <c r="F178" s="44">
        <f t="shared" si="1"/>
        <v>0</v>
      </c>
      <c r="G178" s="1"/>
      <c r="I178" s="1"/>
      <c r="J178" s="47">
        <f t="shared" si="2"/>
        <v>0</v>
      </c>
      <c r="K178" s="1"/>
      <c r="L178" s="1"/>
      <c r="M178" s="1"/>
      <c r="N178" s="1"/>
      <c r="O178" s="1"/>
      <c r="P178" s="1"/>
      <c r="Q178" s="1"/>
      <c r="R178" s="1"/>
      <c r="S178" s="1"/>
      <c r="T178" s="1"/>
      <c r="U178" s="1"/>
      <c r="V178" s="1"/>
      <c r="W178" s="1"/>
      <c r="X178" s="1"/>
      <c r="Y178" s="1"/>
      <c r="Z178" s="1"/>
    </row>
    <row r="179" ht="12.75" customHeight="1">
      <c r="A179" s="43">
        <f>BIL!I197</f>
        <v>178</v>
      </c>
      <c r="B179" s="41">
        <f>ROUND(BIL!J197,2)</f>
        <v>0</v>
      </c>
      <c r="C179" s="41">
        <f>ROUND(BIL!K197,2)</f>
        <v>0</v>
      </c>
      <c r="D179" s="41">
        <v>0.0</v>
      </c>
      <c r="E179" s="41">
        <v>0.0</v>
      </c>
      <c r="F179" s="44">
        <f t="shared" si="1"/>
        <v>0</v>
      </c>
      <c r="G179" s="1"/>
      <c r="I179" s="1"/>
      <c r="J179" s="47">
        <f t="shared" si="2"/>
        <v>0</v>
      </c>
      <c r="K179" s="1"/>
      <c r="L179" s="1"/>
      <c r="M179" s="1"/>
      <c r="N179" s="1"/>
      <c r="O179" s="1"/>
      <c r="P179" s="1"/>
      <c r="Q179" s="1"/>
      <c r="R179" s="1"/>
      <c r="S179" s="1"/>
      <c r="T179" s="1"/>
      <c r="U179" s="1"/>
      <c r="V179" s="1"/>
      <c r="W179" s="1"/>
      <c r="X179" s="1"/>
      <c r="Y179" s="1"/>
      <c r="Z179" s="1"/>
    </row>
    <row r="180" ht="12.75" customHeight="1">
      <c r="A180" s="43">
        <f>BIL!I198</f>
        <v>179</v>
      </c>
      <c r="B180" s="41">
        <f>ROUND(BIL!J198,2)</f>
        <v>0</v>
      </c>
      <c r="C180" s="41">
        <f>ROUND(BIL!K198,2)</f>
        <v>0</v>
      </c>
      <c r="D180" s="41">
        <v>0.0</v>
      </c>
      <c r="E180" s="41">
        <v>0.0</v>
      </c>
      <c r="F180" s="44">
        <f t="shared" si="1"/>
        <v>0</v>
      </c>
      <c r="G180" s="1"/>
      <c r="I180" s="1"/>
      <c r="J180" s="47">
        <f t="shared" si="2"/>
        <v>0</v>
      </c>
      <c r="K180" s="1"/>
      <c r="L180" s="1"/>
      <c r="M180" s="1"/>
      <c r="N180" s="1"/>
      <c r="O180" s="1"/>
      <c r="P180" s="1"/>
      <c r="Q180" s="1"/>
      <c r="R180" s="1"/>
      <c r="S180" s="1"/>
      <c r="T180" s="1"/>
      <c r="U180" s="1"/>
      <c r="V180" s="1"/>
      <c r="W180" s="1"/>
      <c r="X180" s="1"/>
      <c r="Y180" s="1"/>
      <c r="Z180" s="1"/>
    </row>
    <row r="181" ht="12.75" customHeight="1">
      <c r="A181" s="43">
        <f>BIL!I199</f>
        <v>180</v>
      </c>
      <c r="B181" s="41">
        <f>ROUND(BIL!J199,2)</f>
        <v>0</v>
      </c>
      <c r="C181" s="41">
        <f>ROUND(BIL!K199,2)</f>
        <v>0</v>
      </c>
      <c r="D181" s="41">
        <v>0.0</v>
      </c>
      <c r="E181" s="41">
        <v>0.0</v>
      </c>
      <c r="F181" s="44">
        <f t="shared" si="1"/>
        <v>0</v>
      </c>
      <c r="G181" s="1"/>
      <c r="I181" s="1"/>
      <c r="J181" s="47">
        <f t="shared" si="2"/>
        <v>0</v>
      </c>
      <c r="K181" s="1"/>
      <c r="L181" s="1"/>
      <c r="M181" s="1"/>
      <c r="N181" s="1"/>
      <c r="O181" s="1"/>
      <c r="P181" s="1"/>
      <c r="Q181" s="1"/>
      <c r="R181" s="1"/>
      <c r="S181" s="1"/>
      <c r="T181" s="1"/>
      <c r="U181" s="1"/>
      <c r="V181" s="1"/>
      <c r="W181" s="1"/>
      <c r="X181" s="1"/>
      <c r="Y181" s="1"/>
      <c r="Z181" s="1"/>
    </row>
    <row r="182" ht="12.75" customHeight="1">
      <c r="A182" s="43">
        <f>BIL!I200</f>
        <v>181</v>
      </c>
      <c r="B182" s="41">
        <f>ROUND(BIL!J200,2)</f>
        <v>0</v>
      </c>
      <c r="C182" s="41">
        <f>ROUND(BIL!K200,2)</f>
        <v>0</v>
      </c>
      <c r="D182" s="41">
        <v>0.0</v>
      </c>
      <c r="E182" s="41">
        <v>0.0</v>
      </c>
      <c r="F182" s="44">
        <f t="shared" si="1"/>
        <v>0</v>
      </c>
      <c r="G182" s="1"/>
      <c r="I182" s="1"/>
      <c r="J182" s="47">
        <f t="shared" si="2"/>
        <v>0</v>
      </c>
      <c r="K182" s="1"/>
      <c r="L182" s="1"/>
      <c r="M182" s="1"/>
      <c r="N182" s="1"/>
      <c r="O182" s="1"/>
      <c r="P182" s="1"/>
      <c r="Q182" s="1"/>
      <c r="R182" s="1"/>
      <c r="S182" s="1"/>
      <c r="T182" s="1"/>
      <c r="U182" s="1"/>
      <c r="V182" s="1"/>
      <c r="W182" s="1"/>
      <c r="X182" s="1"/>
      <c r="Y182" s="1"/>
      <c r="Z182" s="1"/>
    </row>
    <row r="183" ht="12.75" customHeight="1">
      <c r="A183" s="43">
        <f>BIL!I201</f>
        <v>182</v>
      </c>
      <c r="B183" s="41">
        <f>ROUND(BIL!J201,2)</f>
        <v>0</v>
      </c>
      <c r="C183" s="41">
        <f>ROUND(BIL!K201,2)</f>
        <v>0</v>
      </c>
      <c r="D183" s="41">
        <v>0.0</v>
      </c>
      <c r="E183" s="41">
        <v>0.0</v>
      </c>
      <c r="F183" s="44">
        <f t="shared" si="1"/>
        <v>0</v>
      </c>
      <c r="G183" s="1"/>
      <c r="I183" s="1"/>
      <c r="J183" s="47">
        <f t="shared" si="2"/>
        <v>0</v>
      </c>
      <c r="K183" s="1"/>
      <c r="L183" s="1"/>
      <c r="M183" s="1"/>
      <c r="N183" s="1"/>
      <c r="O183" s="1"/>
      <c r="P183" s="1"/>
      <c r="Q183" s="1"/>
      <c r="R183" s="1"/>
      <c r="S183" s="1"/>
      <c r="T183" s="1"/>
      <c r="U183" s="1"/>
      <c r="V183" s="1"/>
      <c r="W183" s="1"/>
      <c r="X183" s="1"/>
      <c r="Y183" s="1"/>
      <c r="Z183" s="1"/>
    </row>
    <row r="184" ht="12.75" customHeight="1">
      <c r="A184" s="43">
        <f>BIL!I202</f>
        <v>183</v>
      </c>
      <c r="B184" s="41">
        <f>ROUND(BIL!J202,2)</f>
        <v>0</v>
      </c>
      <c r="C184" s="41">
        <f>ROUND(BIL!K202,2)</f>
        <v>0</v>
      </c>
      <c r="D184" s="41">
        <v>0.0</v>
      </c>
      <c r="E184" s="41">
        <v>0.0</v>
      </c>
      <c r="F184" s="44">
        <f t="shared" si="1"/>
        <v>0</v>
      </c>
      <c r="G184" s="1"/>
      <c r="I184" s="1"/>
      <c r="J184" s="47">
        <f t="shared" si="2"/>
        <v>0</v>
      </c>
      <c r="K184" s="1"/>
      <c r="L184" s="1"/>
      <c r="M184" s="1"/>
      <c r="N184" s="1"/>
      <c r="O184" s="1"/>
      <c r="P184" s="1"/>
      <c r="Q184" s="1"/>
      <c r="R184" s="1"/>
      <c r="S184" s="1"/>
      <c r="T184" s="1"/>
      <c r="U184" s="1"/>
      <c r="V184" s="1"/>
      <c r="W184" s="1"/>
      <c r="X184" s="1"/>
      <c r="Y184" s="1"/>
      <c r="Z184" s="1"/>
    </row>
    <row r="185" ht="12.75" customHeight="1">
      <c r="A185" s="43">
        <f>BIL!I203</f>
        <v>184</v>
      </c>
      <c r="B185" s="41">
        <f>ROUND(BIL!J203,2)</f>
        <v>0</v>
      </c>
      <c r="C185" s="41">
        <f>ROUND(BIL!K203,2)</f>
        <v>0</v>
      </c>
      <c r="D185" s="41">
        <v>0.0</v>
      </c>
      <c r="E185" s="41">
        <v>0.0</v>
      </c>
      <c r="F185" s="44">
        <f t="shared" si="1"/>
        <v>0</v>
      </c>
      <c r="G185" s="1"/>
      <c r="I185" s="1"/>
      <c r="J185" s="47">
        <f t="shared" si="2"/>
        <v>0</v>
      </c>
      <c r="K185" s="1"/>
      <c r="L185" s="1"/>
      <c r="M185" s="1"/>
      <c r="N185" s="1"/>
      <c r="O185" s="1"/>
      <c r="P185" s="1"/>
      <c r="Q185" s="1"/>
      <c r="R185" s="1"/>
      <c r="S185" s="1"/>
      <c r="T185" s="1"/>
      <c r="U185" s="1"/>
      <c r="V185" s="1"/>
      <c r="W185" s="1"/>
      <c r="X185" s="1"/>
      <c r="Y185" s="1"/>
      <c r="Z185" s="1"/>
    </row>
    <row r="186" ht="12.75" customHeight="1">
      <c r="A186" s="43">
        <f>BIL!I204</f>
        <v>185</v>
      </c>
      <c r="B186" s="41">
        <f>ROUND(BIL!J204,2)</f>
        <v>0</v>
      </c>
      <c r="C186" s="41">
        <f>ROUND(BIL!K204,2)</f>
        <v>0</v>
      </c>
      <c r="D186" s="41">
        <v>0.0</v>
      </c>
      <c r="E186" s="41">
        <v>0.0</v>
      </c>
      <c r="F186" s="44">
        <f t="shared" si="1"/>
        <v>0</v>
      </c>
      <c r="G186" s="1"/>
      <c r="I186" s="1"/>
      <c r="J186" s="47">
        <f t="shared" si="2"/>
        <v>0</v>
      </c>
      <c r="K186" s="1"/>
      <c r="L186" s="1"/>
      <c r="M186" s="1"/>
      <c r="N186" s="1"/>
      <c r="O186" s="1"/>
      <c r="P186" s="1"/>
      <c r="Q186" s="1"/>
      <c r="R186" s="1"/>
      <c r="S186" s="1"/>
      <c r="T186" s="1"/>
      <c r="U186" s="1"/>
      <c r="V186" s="1"/>
      <c r="W186" s="1"/>
      <c r="X186" s="1"/>
      <c r="Y186" s="1"/>
      <c r="Z186" s="1"/>
    </row>
    <row r="187" ht="12.75" customHeight="1">
      <c r="A187" s="43">
        <f>BIL!I205</f>
        <v>186</v>
      </c>
      <c r="B187" s="41">
        <f>ROUND(BIL!J205,2)</f>
        <v>0</v>
      </c>
      <c r="C187" s="41">
        <f>ROUND(BIL!K205,2)</f>
        <v>0</v>
      </c>
      <c r="D187" s="41">
        <v>0.0</v>
      </c>
      <c r="E187" s="41">
        <v>0.0</v>
      </c>
      <c r="F187" s="44">
        <f t="shared" si="1"/>
        <v>0</v>
      </c>
      <c r="G187" s="1"/>
      <c r="I187" s="1"/>
      <c r="J187" s="47">
        <f t="shared" si="2"/>
        <v>0</v>
      </c>
      <c r="K187" s="1"/>
      <c r="L187" s="1"/>
      <c r="M187" s="1"/>
      <c r="N187" s="1"/>
      <c r="O187" s="1"/>
      <c r="P187" s="1"/>
      <c r="Q187" s="1"/>
      <c r="R187" s="1"/>
      <c r="S187" s="1"/>
      <c r="T187" s="1"/>
      <c r="U187" s="1"/>
      <c r="V187" s="1"/>
      <c r="W187" s="1"/>
      <c r="X187" s="1"/>
      <c r="Y187" s="1"/>
      <c r="Z187" s="1"/>
    </row>
    <row r="188" ht="12.75" customHeight="1">
      <c r="A188" s="43">
        <f>BIL!I206</f>
        <v>187</v>
      </c>
      <c r="B188" s="41">
        <f>ROUND(BIL!J206,2)</f>
        <v>0</v>
      </c>
      <c r="C188" s="41">
        <f>ROUND(BIL!K206,2)</f>
        <v>0</v>
      </c>
      <c r="D188" s="41">
        <v>0.0</v>
      </c>
      <c r="E188" s="41">
        <v>0.0</v>
      </c>
      <c r="F188" s="44">
        <f t="shared" si="1"/>
        <v>0</v>
      </c>
      <c r="G188" s="1"/>
      <c r="I188" s="1"/>
      <c r="J188" s="47">
        <f t="shared" si="2"/>
        <v>0</v>
      </c>
      <c r="K188" s="1"/>
      <c r="L188" s="1"/>
      <c r="M188" s="1"/>
      <c r="N188" s="1"/>
      <c r="O188" s="1"/>
      <c r="P188" s="1"/>
      <c r="Q188" s="1"/>
      <c r="R188" s="1"/>
      <c r="S188" s="1"/>
      <c r="T188" s="1"/>
      <c r="U188" s="1"/>
      <c r="V188" s="1"/>
      <c r="W188" s="1"/>
      <c r="X188" s="1"/>
      <c r="Y188" s="1"/>
      <c r="Z188" s="1"/>
    </row>
    <row r="189" ht="12.75" customHeight="1">
      <c r="A189" s="43">
        <f>BIL!I207</f>
        <v>188</v>
      </c>
      <c r="B189" s="41">
        <f>ROUND(BIL!J207,2)</f>
        <v>0</v>
      </c>
      <c r="C189" s="41">
        <f>ROUND(BIL!K207,2)</f>
        <v>0</v>
      </c>
      <c r="D189" s="41">
        <v>0.0</v>
      </c>
      <c r="E189" s="41">
        <v>0.0</v>
      </c>
      <c r="F189" s="44">
        <f t="shared" si="1"/>
        <v>0</v>
      </c>
      <c r="G189" s="1"/>
      <c r="I189" s="1"/>
      <c r="J189" s="47">
        <f t="shared" si="2"/>
        <v>0</v>
      </c>
      <c r="K189" s="1"/>
      <c r="L189" s="1"/>
      <c r="M189" s="1"/>
      <c r="N189" s="1"/>
      <c r="O189" s="1"/>
      <c r="P189" s="1"/>
      <c r="Q189" s="1"/>
      <c r="R189" s="1"/>
      <c r="S189" s="1"/>
      <c r="T189" s="1"/>
      <c r="U189" s="1"/>
      <c r="V189" s="1"/>
      <c r="W189" s="1"/>
      <c r="X189" s="1"/>
      <c r="Y189" s="1"/>
      <c r="Z189" s="1"/>
    </row>
    <row r="190" ht="12.75" customHeight="1">
      <c r="A190" s="43">
        <f>BIL!I208</f>
        <v>189</v>
      </c>
      <c r="B190" s="41">
        <f>ROUND(BIL!J208,2)</f>
        <v>0</v>
      </c>
      <c r="C190" s="41">
        <f>ROUND(BIL!K208,2)</f>
        <v>0</v>
      </c>
      <c r="D190" s="41">
        <v>0.0</v>
      </c>
      <c r="E190" s="41">
        <v>0.0</v>
      </c>
      <c r="F190" s="44">
        <f t="shared" si="1"/>
        <v>0</v>
      </c>
      <c r="G190" s="1"/>
      <c r="I190" s="1"/>
      <c r="J190" s="47">
        <f t="shared" si="2"/>
        <v>0</v>
      </c>
      <c r="K190" s="1"/>
      <c r="L190" s="1"/>
      <c r="M190" s="1"/>
      <c r="N190" s="1"/>
      <c r="O190" s="1"/>
      <c r="P190" s="1"/>
      <c r="Q190" s="1"/>
      <c r="R190" s="1"/>
      <c r="S190" s="1"/>
      <c r="T190" s="1"/>
      <c r="U190" s="1"/>
      <c r="V190" s="1"/>
      <c r="W190" s="1"/>
      <c r="X190" s="1"/>
      <c r="Y190" s="1"/>
      <c r="Z190" s="1"/>
    </row>
    <row r="191" ht="12.75" customHeight="1">
      <c r="A191" s="43">
        <f>BIL!I209</f>
        <v>190</v>
      </c>
      <c r="B191" s="41">
        <f>ROUND(BIL!J209,2)</f>
        <v>0</v>
      </c>
      <c r="C191" s="41">
        <f>ROUND(BIL!K209,2)</f>
        <v>0</v>
      </c>
      <c r="D191" s="41">
        <v>0.0</v>
      </c>
      <c r="E191" s="41">
        <v>0.0</v>
      </c>
      <c r="F191" s="44">
        <f t="shared" si="1"/>
        <v>0</v>
      </c>
      <c r="G191" s="1"/>
      <c r="I191" s="1"/>
      <c r="J191" s="47">
        <f t="shared" si="2"/>
        <v>0</v>
      </c>
      <c r="K191" s="1"/>
      <c r="L191" s="1"/>
      <c r="M191" s="1"/>
      <c r="N191" s="1"/>
      <c r="O191" s="1"/>
      <c r="P191" s="1"/>
      <c r="Q191" s="1"/>
      <c r="R191" s="1"/>
      <c r="S191" s="1"/>
      <c r="T191" s="1"/>
      <c r="U191" s="1"/>
      <c r="V191" s="1"/>
      <c r="W191" s="1"/>
      <c r="X191" s="1"/>
      <c r="Y191" s="1"/>
      <c r="Z191" s="1"/>
    </row>
    <row r="192" ht="12.75" customHeight="1">
      <c r="A192" s="43">
        <f>BIL!I210</f>
        <v>191</v>
      </c>
      <c r="B192" s="41">
        <f>ROUND(BIL!J210,2)</f>
        <v>0</v>
      </c>
      <c r="C192" s="41">
        <f>ROUND(BIL!K210,2)</f>
        <v>0</v>
      </c>
      <c r="D192" s="41">
        <v>0.0</v>
      </c>
      <c r="E192" s="41">
        <v>0.0</v>
      </c>
      <c r="F192" s="44">
        <f t="shared" si="1"/>
        <v>0</v>
      </c>
      <c r="G192" s="1"/>
      <c r="I192" s="1"/>
      <c r="J192" s="47">
        <f t="shared" si="2"/>
        <v>0</v>
      </c>
      <c r="K192" s="1"/>
      <c r="L192" s="1"/>
      <c r="M192" s="1"/>
      <c r="N192" s="1"/>
      <c r="O192" s="1"/>
      <c r="P192" s="1"/>
      <c r="Q192" s="1"/>
      <c r="R192" s="1"/>
      <c r="S192" s="1"/>
      <c r="T192" s="1"/>
      <c r="U192" s="1"/>
      <c r="V192" s="1"/>
      <c r="W192" s="1"/>
      <c r="X192" s="1"/>
      <c r="Y192" s="1"/>
      <c r="Z192" s="1"/>
    </row>
    <row r="193" ht="12.75" customHeight="1">
      <c r="A193" s="43">
        <f>BIL!I211</f>
        <v>192</v>
      </c>
      <c r="B193" s="41">
        <f>ROUND(BIL!J211,2)</f>
        <v>0</v>
      </c>
      <c r="C193" s="41">
        <f>ROUND(BIL!K211,2)</f>
        <v>0</v>
      </c>
      <c r="D193" s="41">
        <v>0.0</v>
      </c>
      <c r="E193" s="41">
        <v>0.0</v>
      </c>
      <c r="F193" s="44">
        <f t="shared" si="1"/>
        <v>0</v>
      </c>
      <c r="G193" s="1"/>
      <c r="I193" s="1"/>
      <c r="J193" s="47">
        <f t="shared" si="2"/>
        <v>0</v>
      </c>
      <c r="K193" s="1"/>
      <c r="L193" s="1"/>
      <c r="M193" s="1"/>
      <c r="N193" s="1"/>
      <c r="O193" s="1"/>
      <c r="P193" s="1"/>
      <c r="Q193" s="1"/>
      <c r="R193" s="1"/>
      <c r="S193" s="1"/>
      <c r="T193" s="1"/>
      <c r="U193" s="1"/>
      <c r="V193" s="1"/>
      <c r="W193" s="1"/>
      <c r="X193" s="1"/>
      <c r="Y193" s="1"/>
      <c r="Z193" s="1"/>
    </row>
    <row r="194" ht="12.75" customHeight="1">
      <c r="A194" s="43">
        <f>BIL!I212</f>
        <v>193</v>
      </c>
      <c r="B194" s="41">
        <f>ROUND(BIL!J212,2)</f>
        <v>0</v>
      </c>
      <c r="C194" s="41">
        <f>ROUND(BIL!K212,2)</f>
        <v>0</v>
      </c>
      <c r="D194" s="41">
        <v>0.0</v>
      </c>
      <c r="E194" s="41">
        <v>0.0</v>
      </c>
      <c r="F194" s="44">
        <f t="shared" si="1"/>
        <v>0</v>
      </c>
      <c r="G194" s="1"/>
      <c r="I194" s="1"/>
      <c r="J194" s="47">
        <f t="shared" si="2"/>
        <v>0</v>
      </c>
      <c r="K194" s="1"/>
      <c r="L194" s="1"/>
      <c r="M194" s="1"/>
      <c r="N194" s="1"/>
      <c r="O194" s="1"/>
      <c r="P194" s="1"/>
      <c r="Q194" s="1"/>
      <c r="R194" s="1"/>
      <c r="S194" s="1"/>
      <c r="T194" s="1"/>
      <c r="U194" s="1"/>
      <c r="V194" s="1"/>
      <c r="W194" s="1"/>
      <c r="X194" s="1"/>
      <c r="Y194" s="1"/>
      <c r="Z194" s="1"/>
    </row>
    <row r="195" ht="12.75" customHeight="1">
      <c r="A195" s="43">
        <f>BIL!I213</f>
        <v>194</v>
      </c>
      <c r="B195" s="41">
        <f>ROUND(BIL!J213,2)</f>
        <v>0</v>
      </c>
      <c r="C195" s="41">
        <f>ROUND(BIL!K213,2)</f>
        <v>0</v>
      </c>
      <c r="D195" s="41">
        <v>0.0</v>
      </c>
      <c r="E195" s="41">
        <v>0.0</v>
      </c>
      <c r="F195" s="44">
        <f t="shared" si="1"/>
        <v>0</v>
      </c>
      <c r="G195" s="1"/>
      <c r="I195" s="1"/>
      <c r="J195" s="47">
        <f t="shared" si="2"/>
        <v>0</v>
      </c>
      <c r="K195" s="1"/>
      <c r="L195" s="1"/>
      <c r="M195" s="1"/>
      <c r="N195" s="1"/>
      <c r="O195" s="1"/>
      <c r="P195" s="1"/>
      <c r="Q195" s="1"/>
      <c r="R195" s="1"/>
      <c r="S195" s="1"/>
      <c r="T195" s="1"/>
      <c r="U195" s="1"/>
      <c r="V195" s="1"/>
      <c r="W195" s="1"/>
      <c r="X195" s="1"/>
      <c r="Y195" s="1"/>
      <c r="Z195" s="1"/>
    </row>
    <row r="196" ht="12.75" customHeight="1">
      <c r="A196" s="43">
        <f>BIL!I214</f>
        <v>195</v>
      </c>
      <c r="B196" s="41">
        <f>ROUND(BIL!J214,2)</f>
        <v>23614.66</v>
      </c>
      <c r="C196" s="41">
        <f>ROUND(BIL!K214,2)</f>
        <v>21843.58</v>
      </c>
      <c r="D196" s="41">
        <v>0.0</v>
      </c>
      <c r="E196" s="41">
        <v>0.0</v>
      </c>
      <c r="F196" s="44">
        <f t="shared" si="1"/>
        <v>131238.549</v>
      </c>
      <c r="G196" s="1"/>
      <c r="I196" s="1"/>
      <c r="J196" s="47">
        <f t="shared" si="2"/>
        <v>0</v>
      </c>
      <c r="K196" s="1"/>
      <c r="L196" s="1"/>
      <c r="M196" s="1"/>
      <c r="N196" s="1"/>
      <c r="O196" s="1"/>
      <c r="P196" s="1"/>
      <c r="Q196" s="1"/>
      <c r="R196" s="1"/>
      <c r="S196" s="1"/>
      <c r="T196" s="1"/>
      <c r="U196" s="1"/>
      <c r="V196" s="1"/>
      <c r="W196" s="1"/>
      <c r="X196" s="1"/>
      <c r="Y196" s="1"/>
      <c r="Z196" s="1"/>
    </row>
    <row r="197" ht="12.75" customHeight="1">
      <c r="A197" s="43">
        <f>BIL!I215</f>
        <v>196</v>
      </c>
      <c r="B197" s="41">
        <f>ROUND(BIL!J215,2)</f>
        <v>0</v>
      </c>
      <c r="C197" s="41">
        <f>ROUND(BIL!K215,2)</f>
        <v>0</v>
      </c>
      <c r="D197" s="41">
        <v>0.0</v>
      </c>
      <c r="E197" s="41">
        <v>0.0</v>
      </c>
      <c r="F197" s="44">
        <f t="shared" si="1"/>
        <v>0</v>
      </c>
      <c r="G197" s="1"/>
      <c r="I197" s="1"/>
      <c r="J197" s="47">
        <f t="shared" si="2"/>
        <v>0</v>
      </c>
      <c r="K197" s="1"/>
      <c r="L197" s="1"/>
      <c r="M197" s="1"/>
      <c r="N197" s="1"/>
      <c r="O197" s="1"/>
      <c r="P197" s="1"/>
      <c r="Q197" s="1"/>
      <c r="R197" s="1"/>
      <c r="S197" s="1"/>
      <c r="T197" s="1"/>
      <c r="U197" s="1"/>
      <c r="V197" s="1"/>
      <c r="W197" s="1"/>
      <c r="X197" s="1"/>
      <c r="Y197" s="1"/>
      <c r="Z197" s="1"/>
    </row>
    <row r="198" ht="12.75" customHeight="1">
      <c r="A198" s="43">
        <f>BIL!I216</f>
        <v>197</v>
      </c>
      <c r="B198" s="41">
        <f>ROUND(BIL!J216,2)</f>
        <v>0</v>
      </c>
      <c r="C198" s="41">
        <f>ROUND(BIL!K216,2)</f>
        <v>0</v>
      </c>
      <c r="D198" s="41">
        <v>0.0</v>
      </c>
      <c r="E198" s="41">
        <v>0.0</v>
      </c>
      <c r="F198" s="44">
        <f t="shared" si="1"/>
        <v>0</v>
      </c>
      <c r="G198" s="1"/>
      <c r="I198" s="1"/>
      <c r="J198" s="47">
        <f t="shared" si="2"/>
        <v>0</v>
      </c>
      <c r="K198" s="1"/>
      <c r="L198" s="1"/>
      <c r="M198" s="1"/>
      <c r="N198" s="1"/>
      <c r="O198" s="1"/>
      <c r="P198" s="1"/>
      <c r="Q198" s="1"/>
      <c r="R198" s="1"/>
      <c r="S198" s="1"/>
      <c r="T198" s="1"/>
      <c r="U198" s="1"/>
      <c r="V198" s="1"/>
      <c r="W198" s="1"/>
      <c r="X198" s="1"/>
      <c r="Y198" s="1"/>
      <c r="Z198" s="1"/>
    </row>
    <row r="199" ht="12.75" customHeight="1">
      <c r="A199" s="43">
        <f>BIL!I217</f>
        <v>198</v>
      </c>
      <c r="B199" s="41">
        <f>ROUND(BIL!J217,2)</f>
        <v>0</v>
      </c>
      <c r="C199" s="41">
        <f>ROUND(BIL!K217,2)</f>
        <v>0</v>
      </c>
      <c r="D199" s="41">
        <v>0.0</v>
      </c>
      <c r="E199" s="41">
        <v>0.0</v>
      </c>
      <c r="F199" s="44">
        <f t="shared" si="1"/>
        <v>0</v>
      </c>
      <c r="G199" s="1"/>
      <c r="I199" s="1"/>
      <c r="J199" s="47">
        <f t="shared" si="2"/>
        <v>0</v>
      </c>
      <c r="K199" s="1"/>
      <c r="L199" s="1"/>
      <c r="M199" s="1"/>
      <c r="N199" s="1"/>
      <c r="O199" s="1"/>
      <c r="P199" s="1"/>
      <c r="Q199" s="1"/>
      <c r="R199" s="1"/>
      <c r="S199" s="1"/>
      <c r="T199" s="1"/>
      <c r="U199" s="1"/>
      <c r="V199" s="1"/>
      <c r="W199" s="1"/>
      <c r="X199" s="1"/>
      <c r="Y199" s="1"/>
      <c r="Z199" s="1"/>
    </row>
    <row r="200" ht="12.75" customHeight="1">
      <c r="A200" s="43">
        <f>BIL!I218</f>
        <v>199</v>
      </c>
      <c r="B200" s="41">
        <f>ROUND(BIL!J218,2)</f>
        <v>23614.66</v>
      </c>
      <c r="C200" s="41">
        <f>ROUND(BIL!K218,2)</f>
        <v>21843.58</v>
      </c>
      <c r="D200" s="41">
        <v>0.0</v>
      </c>
      <c r="E200" s="41">
        <v>0.0</v>
      </c>
      <c r="F200" s="44">
        <f t="shared" si="1"/>
        <v>133930.6218</v>
      </c>
      <c r="G200" s="1"/>
      <c r="I200" s="1"/>
      <c r="J200" s="47">
        <f t="shared" si="2"/>
        <v>0</v>
      </c>
      <c r="K200" s="1"/>
      <c r="L200" s="1"/>
      <c r="M200" s="1"/>
      <c r="N200" s="1"/>
      <c r="O200" s="1"/>
      <c r="P200" s="1"/>
      <c r="Q200" s="1"/>
      <c r="R200" s="1"/>
      <c r="S200" s="1"/>
      <c r="T200" s="1"/>
      <c r="U200" s="1"/>
      <c r="V200" s="1"/>
      <c r="W200" s="1"/>
      <c r="X200" s="1"/>
      <c r="Y200" s="1"/>
      <c r="Z200" s="1"/>
    </row>
    <row r="201" ht="12.75" customHeight="1">
      <c r="A201" s="43">
        <f>BIL!I219</f>
        <v>200</v>
      </c>
      <c r="B201" s="41">
        <f>ROUND(BIL!J219,2)</f>
        <v>0</v>
      </c>
      <c r="C201" s="41">
        <f>ROUND(BIL!K219,2)</f>
        <v>0</v>
      </c>
      <c r="D201" s="41">
        <v>0.0</v>
      </c>
      <c r="E201" s="41">
        <v>0.0</v>
      </c>
      <c r="F201" s="44">
        <f t="shared" si="1"/>
        <v>0</v>
      </c>
      <c r="G201" s="1"/>
      <c r="I201" s="1"/>
      <c r="J201" s="47">
        <f t="shared" si="2"/>
        <v>0</v>
      </c>
      <c r="K201" s="1"/>
      <c r="L201" s="1"/>
      <c r="M201" s="1"/>
      <c r="N201" s="1"/>
      <c r="O201" s="1"/>
      <c r="P201" s="1"/>
      <c r="Q201" s="1"/>
      <c r="R201" s="1"/>
      <c r="S201" s="1"/>
      <c r="T201" s="1"/>
      <c r="U201" s="1"/>
      <c r="V201" s="1"/>
      <c r="W201" s="1"/>
      <c r="X201" s="1"/>
      <c r="Y201" s="1"/>
      <c r="Z201" s="1"/>
    </row>
    <row r="202" ht="12.75" customHeight="1">
      <c r="A202" s="43">
        <f>BIL!I221</f>
        <v>201</v>
      </c>
      <c r="B202" s="41">
        <f>ROUND(BIL!J221,2)</f>
        <v>0</v>
      </c>
      <c r="C202" s="41">
        <f>ROUND(BIL!K221,2)</f>
        <v>0</v>
      </c>
      <c r="D202" s="41">
        <v>0.0</v>
      </c>
      <c r="E202" s="41">
        <v>0.0</v>
      </c>
      <c r="F202" s="44">
        <f t="shared" si="1"/>
        <v>0</v>
      </c>
      <c r="G202" s="1"/>
      <c r="I202" s="1"/>
      <c r="J202" s="47">
        <f t="shared" si="2"/>
        <v>0</v>
      </c>
      <c r="K202" s="1"/>
      <c r="L202" s="1"/>
      <c r="M202" s="1"/>
      <c r="N202" s="1"/>
      <c r="O202" s="1"/>
      <c r="P202" s="1"/>
      <c r="Q202" s="1"/>
      <c r="R202" s="1"/>
      <c r="S202" s="1"/>
      <c r="T202" s="1"/>
      <c r="U202" s="1"/>
      <c r="V202" s="1"/>
      <c r="W202" s="1"/>
      <c r="X202" s="1"/>
      <c r="Y202" s="1"/>
      <c r="Z202" s="1"/>
    </row>
    <row r="203" ht="12.75" customHeight="1">
      <c r="A203" s="43">
        <f>BIL!I222</f>
        <v>202</v>
      </c>
      <c r="B203" s="41">
        <f>ROUND(BIL!J222,2)</f>
        <v>0</v>
      </c>
      <c r="C203" s="41">
        <f>ROUND(BIL!K222,2)</f>
        <v>0</v>
      </c>
      <c r="D203" s="41">
        <v>0.0</v>
      </c>
      <c r="E203" s="41">
        <v>0.0</v>
      </c>
      <c r="F203" s="44">
        <f t="shared" si="1"/>
        <v>0</v>
      </c>
      <c r="G203" s="1"/>
      <c r="I203" s="1"/>
      <c r="J203" s="47">
        <f t="shared" si="2"/>
        <v>0</v>
      </c>
      <c r="K203" s="1"/>
      <c r="L203" s="1"/>
      <c r="M203" s="1"/>
      <c r="N203" s="1"/>
      <c r="O203" s="1"/>
      <c r="P203" s="1"/>
      <c r="Q203" s="1"/>
      <c r="R203" s="1"/>
      <c r="S203" s="1"/>
      <c r="T203" s="1"/>
      <c r="U203" s="1"/>
      <c r="V203" s="1"/>
      <c r="W203" s="1"/>
      <c r="X203" s="1"/>
      <c r="Y203" s="1"/>
      <c r="Z203" s="1"/>
    </row>
    <row r="204" ht="12.75" customHeight="1">
      <c r="A204" s="43">
        <f>202+PRRAS!I19</f>
        <v>203</v>
      </c>
      <c r="B204" s="41">
        <f>ROUND(PRRAS!J19,2)</f>
        <v>83657.17</v>
      </c>
      <c r="C204" s="41">
        <f>ROUND(PRRAS!K19,2)</f>
        <v>106637.19</v>
      </c>
      <c r="D204" s="41">
        <v>0.0</v>
      </c>
      <c r="E204" s="41">
        <v>0.0</v>
      </c>
      <c r="F204" s="44">
        <f t="shared" si="1"/>
        <v>602771.0465</v>
      </c>
      <c r="G204" s="1"/>
      <c r="I204" s="1"/>
      <c r="J204" s="47">
        <f t="shared" si="2"/>
        <v>0</v>
      </c>
      <c r="K204" s="1"/>
      <c r="L204" s="1"/>
      <c r="M204" s="1"/>
      <c r="N204" s="1"/>
      <c r="O204" s="1"/>
      <c r="P204" s="1"/>
      <c r="Q204" s="1"/>
      <c r="R204" s="1"/>
      <c r="S204" s="1"/>
      <c r="T204" s="1"/>
      <c r="U204" s="1"/>
      <c r="V204" s="1"/>
      <c r="W204" s="1"/>
      <c r="X204" s="1"/>
      <c r="Y204" s="1"/>
      <c r="Z204" s="1"/>
    </row>
    <row r="205" ht="12.75" customHeight="1">
      <c r="A205" s="43">
        <f>202+PRRAS!I20</f>
        <v>204</v>
      </c>
      <c r="B205" s="41">
        <f>ROUND(PRRAS!J20,2)</f>
        <v>6105.25</v>
      </c>
      <c r="C205" s="41">
        <f>ROUND(PRRAS!K20,2)</f>
        <v>0</v>
      </c>
      <c r="D205" s="41">
        <v>0.0</v>
      </c>
      <c r="E205" s="41">
        <v>0.0</v>
      </c>
      <c r="F205" s="44">
        <f t="shared" si="1"/>
        <v>12454.71</v>
      </c>
      <c r="G205" s="1"/>
      <c r="I205" s="1"/>
      <c r="J205" s="47">
        <f t="shared" si="2"/>
        <v>0</v>
      </c>
      <c r="K205" s="1"/>
      <c r="L205" s="1"/>
      <c r="M205" s="1"/>
      <c r="N205" s="1"/>
      <c r="O205" s="1"/>
      <c r="P205" s="1"/>
      <c r="Q205" s="1"/>
      <c r="R205" s="1"/>
      <c r="S205" s="1"/>
      <c r="T205" s="1"/>
      <c r="U205" s="1"/>
      <c r="V205" s="1"/>
      <c r="W205" s="1"/>
      <c r="X205" s="1"/>
      <c r="Y205" s="1"/>
      <c r="Z205" s="1"/>
    </row>
    <row r="206" ht="12.75" customHeight="1">
      <c r="A206" s="43">
        <f>202+PRRAS!I21</f>
        <v>205</v>
      </c>
      <c r="B206" s="41">
        <f>ROUND(PRRAS!J21,2)</f>
        <v>0</v>
      </c>
      <c r="C206" s="41">
        <f>ROUND(PRRAS!K21,2)</f>
        <v>0</v>
      </c>
      <c r="D206" s="41">
        <v>0.0</v>
      </c>
      <c r="E206" s="41">
        <v>0.0</v>
      </c>
      <c r="F206" s="44">
        <f t="shared" si="1"/>
        <v>0</v>
      </c>
      <c r="G206" s="1"/>
      <c r="I206" s="1"/>
      <c r="J206" s="47">
        <f t="shared" si="2"/>
        <v>0</v>
      </c>
      <c r="K206" s="1"/>
      <c r="L206" s="1"/>
      <c r="M206" s="1"/>
      <c r="N206" s="1"/>
      <c r="O206" s="1"/>
      <c r="P206" s="1"/>
      <c r="Q206" s="1"/>
      <c r="R206" s="1"/>
      <c r="S206" s="1"/>
      <c r="T206" s="1"/>
      <c r="U206" s="1"/>
      <c r="V206" s="1"/>
      <c r="W206" s="1"/>
      <c r="X206" s="1"/>
      <c r="Y206" s="1"/>
      <c r="Z206" s="1"/>
    </row>
    <row r="207" ht="12.75" customHeight="1">
      <c r="A207" s="43">
        <f>202+PRRAS!I22</f>
        <v>206</v>
      </c>
      <c r="B207" s="41">
        <f>ROUND(PRRAS!J22,2)</f>
        <v>6105.25</v>
      </c>
      <c r="C207" s="41">
        <f>ROUND(PRRAS!K22,2)</f>
        <v>0</v>
      </c>
      <c r="D207" s="41">
        <v>0.0</v>
      </c>
      <c r="E207" s="41">
        <v>0.0</v>
      </c>
      <c r="F207" s="44">
        <f t="shared" si="1"/>
        <v>12576.815</v>
      </c>
      <c r="G207" s="1"/>
      <c r="I207" s="1"/>
      <c r="J207" s="47">
        <f t="shared" si="2"/>
        <v>0</v>
      </c>
      <c r="K207" s="1"/>
      <c r="L207" s="1"/>
      <c r="M207" s="1"/>
      <c r="N207" s="1"/>
      <c r="O207" s="1"/>
      <c r="P207" s="1"/>
      <c r="Q207" s="1"/>
      <c r="R207" s="1"/>
      <c r="S207" s="1"/>
      <c r="T207" s="1"/>
      <c r="U207" s="1"/>
      <c r="V207" s="1"/>
      <c r="W207" s="1"/>
      <c r="X207" s="1"/>
      <c r="Y207" s="1"/>
      <c r="Z207" s="1"/>
    </row>
    <row r="208" ht="12.75" customHeight="1">
      <c r="A208" s="43">
        <f>202+PRRAS!I23</f>
        <v>207</v>
      </c>
      <c r="B208" s="41">
        <f>ROUND(PRRAS!J23,2)</f>
        <v>67652.13</v>
      </c>
      <c r="C208" s="41">
        <f>ROUND(PRRAS!K23,2)</f>
        <v>74480.53</v>
      </c>
      <c r="D208" s="41">
        <v>0.0</v>
      </c>
      <c r="E208" s="41">
        <v>0.0</v>
      </c>
      <c r="F208" s="44">
        <f t="shared" si="1"/>
        <v>448389.3033</v>
      </c>
      <c r="G208" s="1"/>
      <c r="I208" s="1"/>
      <c r="J208" s="47">
        <f t="shared" si="2"/>
        <v>0</v>
      </c>
      <c r="K208" s="1"/>
      <c r="L208" s="1"/>
      <c r="M208" s="1"/>
      <c r="N208" s="1"/>
      <c r="O208" s="1"/>
      <c r="P208" s="1"/>
      <c r="Q208" s="1"/>
      <c r="R208" s="1"/>
      <c r="S208" s="1"/>
      <c r="T208" s="1"/>
      <c r="U208" s="1"/>
      <c r="V208" s="1"/>
      <c r="W208" s="1"/>
      <c r="X208" s="1"/>
      <c r="Y208" s="1"/>
      <c r="Z208" s="1"/>
    </row>
    <row r="209" ht="12.75" customHeight="1">
      <c r="A209" s="43">
        <f>202+PRRAS!I24</f>
        <v>208</v>
      </c>
      <c r="B209" s="41">
        <f>ROUND(PRRAS!J24,2)</f>
        <v>67652.13</v>
      </c>
      <c r="C209" s="41">
        <f>ROUND(PRRAS!K24,2)</f>
        <v>74480.53</v>
      </c>
      <c r="D209" s="41">
        <v>0.0</v>
      </c>
      <c r="E209" s="41">
        <v>0.0</v>
      </c>
      <c r="F209" s="44">
        <f t="shared" si="1"/>
        <v>450555.4352</v>
      </c>
      <c r="G209" s="1"/>
      <c r="I209" s="1"/>
      <c r="J209" s="47">
        <f t="shared" si="2"/>
        <v>0</v>
      </c>
      <c r="K209" s="1"/>
      <c r="L209" s="1"/>
      <c r="M209" s="1"/>
      <c r="N209" s="1"/>
      <c r="O209" s="1"/>
      <c r="P209" s="1"/>
      <c r="Q209" s="1"/>
      <c r="R209" s="1"/>
      <c r="S209" s="1"/>
      <c r="T209" s="1"/>
      <c r="U209" s="1"/>
      <c r="V209" s="1"/>
      <c r="W209" s="1"/>
      <c r="X209" s="1"/>
      <c r="Y209" s="1"/>
      <c r="Z209" s="1"/>
    </row>
    <row r="210" ht="12.75" customHeight="1">
      <c r="A210" s="43">
        <f>202+PRRAS!I25</f>
        <v>209</v>
      </c>
      <c r="B210" s="41">
        <f>ROUND(PRRAS!J25,2)</f>
        <v>0</v>
      </c>
      <c r="C210" s="41">
        <f>ROUND(PRRAS!K25,2)</f>
        <v>0</v>
      </c>
      <c r="D210" s="41">
        <v>0.0</v>
      </c>
      <c r="E210" s="41">
        <v>0.0</v>
      </c>
      <c r="F210" s="44">
        <f t="shared" si="1"/>
        <v>0</v>
      </c>
      <c r="G210" s="1"/>
      <c r="I210" s="1"/>
      <c r="J210" s="47">
        <f t="shared" si="2"/>
        <v>0</v>
      </c>
      <c r="K210" s="1"/>
      <c r="L210" s="1"/>
      <c r="M210" s="1"/>
      <c r="N210" s="1"/>
      <c r="O210" s="1"/>
      <c r="P210" s="1"/>
      <c r="Q210" s="1"/>
      <c r="R210" s="1"/>
      <c r="S210" s="1"/>
      <c r="T210" s="1"/>
      <c r="U210" s="1"/>
      <c r="V210" s="1"/>
      <c r="W210" s="1"/>
      <c r="X210" s="1"/>
      <c r="Y210" s="1"/>
      <c r="Z210" s="1"/>
    </row>
    <row r="211" ht="12.75" customHeight="1">
      <c r="A211" s="43">
        <f>202+PRRAS!I26</f>
        <v>210</v>
      </c>
      <c r="B211" s="41">
        <f>ROUND(PRRAS!J26,2)</f>
        <v>0</v>
      </c>
      <c r="C211" s="41">
        <f>ROUND(PRRAS!K26,2)</f>
        <v>0</v>
      </c>
      <c r="D211" s="41">
        <v>0.0</v>
      </c>
      <c r="E211" s="41">
        <v>0.0</v>
      </c>
      <c r="F211" s="44">
        <f t="shared" si="1"/>
        <v>0</v>
      </c>
      <c r="G211" s="1"/>
      <c r="I211" s="1"/>
      <c r="J211" s="47">
        <f t="shared" si="2"/>
        <v>0</v>
      </c>
      <c r="K211" s="1"/>
      <c r="L211" s="1"/>
      <c r="M211" s="1"/>
      <c r="N211" s="1"/>
      <c r="O211" s="1"/>
      <c r="P211" s="1"/>
      <c r="Q211" s="1"/>
      <c r="R211" s="1"/>
      <c r="S211" s="1"/>
      <c r="T211" s="1"/>
      <c r="U211" s="1"/>
      <c r="V211" s="1"/>
      <c r="W211" s="1"/>
      <c r="X211" s="1"/>
      <c r="Y211" s="1"/>
      <c r="Z211" s="1"/>
    </row>
    <row r="212" ht="12.75" customHeight="1">
      <c r="A212" s="43">
        <f>202+PRRAS!I27</f>
        <v>211</v>
      </c>
      <c r="B212" s="41">
        <f>ROUND(PRRAS!J27,2)</f>
        <v>0</v>
      </c>
      <c r="C212" s="41">
        <f>ROUND(PRRAS!K27,2)</f>
        <v>0</v>
      </c>
      <c r="D212" s="41">
        <v>0.0</v>
      </c>
      <c r="E212" s="41">
        <v>0.0</v>
      </c>
      <c r="F212" s="44">
        <f t="shared" si="1"/>
        <v>0</v>
      </c>
      <c r="G212" s="1"/>
      <c r="I212" s="1"/>
      <c r="J212" s="47">
        <f t="shared" si="2"/>
        <v>0</v>
      </c>
      <c r="K212" s="1"/>
      <c r="L212" s="1"/>
      <c r="M212" s="1"/>
      <c r="N212" s="1"/>
      <c r="O212" s="1"/>
      <c r="P212" s="1"/>
      <c r="Q212" s="1"/>
      <c r="R212" s="1"/>
      <c r="S212" s="1"/>
      <c r="T212" s="1"/>
      <c r="U212" s="1"/>
      <c r="V212" s="1"/>
      <c r="W212" s="1"/>
      <c r="X212" s="1"/>
      <c r="Y212" s="1"/>
      <c r="Z212" s="1"/>
    </row>
    <row r="213" ht="12.75" customHeight="1">
      <c r="A213" s="43">
        <f>202+PRRAS!I28</f>
        <v>212</v>
      </c>
      <c r="B213" s="41">
        <f>ROUND(PRRAS!J28,2)</f>
        <v>0</v>
      </c>
      <c r="C213" s="41">
        <f>ROUND(PRRAS!K28,2)</f>
        <v>0</v>
      </c>
      <c r="D213" s="41">
        <v>0.0</v>
      </c>
      <c r="E213" s="41">
        <v>0.0</v>
      </c>
      <c r="F213" s="44">
        <f t="shared" si="1"/>
        <v>0</v>
      </c>
      <c r="G213" s="1"/>
      <c r="I213" s="1"/>
      <c r="J213" s="47">
        <f t="shared" si="2"/>
        <v>0</v>
      </c>
      <c r="K213" s="1"/>
      <c r="L213" s="1"/>
      <c r="M213" s="1"/>
      <c r="N213" s="1"/>
      <c r="O213" s="1"/>
      <c r="P213" s="1"/>
      <c r="Q213" s="1"/>
      <c r="R213" s="1"/>
      <c r="S213" s="1"/>
      <c r="T213" s="1"/>
      <c r="U213" s="1"/>
      <c r="V213" s="1"/>
      <c r="W213" s="1"/>
      <c r="X213" s="1"/>
      <c r="Y213" s="1"/>
      <c r="Z213" s="1"/>
    </row>
    <row r="214" ht="12.75" customHeight="1">
      <c r="A214" s="43">
        <f>202+PRRAS!I29</f>
        <v>213</v>
      </c>
      <c r="B214" s="41">
        <f>ROUND(PRRAS!J29,2)</f>
        <v>0.13</v>
      </c>
      <c r="C214" s="41">
        <f>ROUND(PRRAS!K29,2)</f>
        <v>0.01</v>
      </c>
      <c r="D214" s="41">
        <v>0.0</v>
      </c>
      <c r="E214" s="41">
        <v>0.0</v>
      </c>
      <c r="F214" s="44">
        <f t="shared" si="1"/>
        <v>0.3195</v>
      </c>
      <c r="G214" s="1"/>
      <c r="I214" s="1"/>
      <c r="J214" s="47">
        <f t="shared" si="2"/>
        <v>0</v>
      </c>
      <c r="K214" s="1"/>
      <c r="L214" s="1"/>
      <c r="M214" s="1"/>
      <c r="N214" s="1"/>
      <c r="O214" s="1"/>
      <c r="P214" s="1"/>
      <c r="Q214" s="1"/>
      <c r="R214" s="1"/>
      <c r="S214" s="1"/>
      <c r="T214" s="1"/>
      <c r="U214" s="1"/>
      <c r="V214" s="1"/>
      <c r="W214" s="1"/>
      <c r="X214" s="1"/>
      <c r="Y214" s="1"/>
      <c r="Z214" s="1"/>
    </row>
    <row r="215" ht="12.75" customHeight="1">
      <c r="A215" s="43">
        <f>202+PRRAS!I30</f>
        <v>214</v>
      </c>
      <c r="B215" s="41">
        <f>ROUND(PRRAS!J30,2)</f>
        <v>0.13</v>
      </c>
      <c r="C215" s="41">
        <f>ROUND(PRRAS!K30,2)</f>
        <v>0.01</v>
      </c>
      <c r="D215" s="41">
        <v>0.0</v>
      </c>
      <c r="E215" s="41">
        <v>0.0</v>
      </c>
      <c r="F215" s="44">
        <f t="shared" si="1"/>
        <v>0.321</v>
      </c>
      <c r="G215" s="1"/>
      <c r="I215" s="1"/>
      <c r="J215" s="47">
        <f t="shared" si="2"/>
        <v>0</v>
      </c>
      <c r="K215" s="1"/>
      <c r="L215" s="1"/>
      <c r="M215" s="1"/>
      <c r="N215" s="1"/>
      <c r="O215" s="1"/>
      <c r="P215" s="1"/>
      <c r="Q215" s="1"/>
      <c r="R215" s="1"/>
      <c r="S215" s="1"/>
      <c r="T215" s="1"/>
      <c r="U215" s="1"/>
      <c r="V215" s="1"/>
      <c r="W215" s="1"/>
      <c r="X215" s="1"/>
      <c r="Y215" s="1"/>
      <c r="Z215" s="1"/>
    </row>
    <row r="216" ht="12.75" customHeight="1">
      <c r="A216" s="43">
        <f>202+PRRAS!I31</f>
        <v>215</v>
      </c>
      <c r="B216" s="41">
        <f>ROUND(PRRAS!J31,2)</f>
        <v>0</v>
      </c>
      <c r="C216" s="41">
        <f>ROUND(PRRAS!K31,2)</f>
        <v>0</v>
      </c>
      <c r="D216" s="41">
        <v>0.0</v>
      </c>
      <c r="E216" s="41">
        <v>0.0</v>
      </c>
      <c r="F216" s="44">
        <f t="shared" si="1"/>
        <v>0</v>
      </c>
      <c r="G216" s="1"/>
      <c r="I216" s="1"/>
      <c r="J216" s="47">
        <f t="shared" si="2"/>
        <v>0</v>
      </c>
      <c r="K216" s="1"/>
      <c r="L216" s="1"/>
      <c r="M216" s="1"/>
      <c r="N216" s="1"/>
      <c r="O216" s="1"/>
      <c r="P216" s="1"/>
      <c r="Q216" s="1"/>
      <c r="R216" s="1"/>
      <c r="S216" s="1"/>
      <c r="T216" s="1"/>
      <c r="U216" s="1"/>
      <c r="V216" s="1"/>
      <c r="W216" s="1"/>
      <c r="X216" s="1"/>
      <c r="Y216" s="1"/>
      <c r="Z216" s="1"/>
    </row>
    <row r="217" ht="12.75" customHeight="1">
      <c r="A217" s="43">
        <f>202+PRRAS!I32</f>
        <v>216</v>
      </c>
      <c r="B217" s="41">
        <f>ROUND(PRRAS!J32,2)</f>
        <v>0</v>
      </c>
      <c r="C217" s="41">
        <f>ROUND(PRRAS!K32,2)</f>
        <v>0</v>
      </c>
      <c r="D217" s="41">
        <v>0.0</v>
      </c>
      <c r="E217" s="41">
        <v>0.0</v>
      </c>
      <c r="F217" s="44">
        <f t="shared" si="1"/>
        <v>0</v>
      </c>
      <c r="G217" s="1"/>
      <c r="I217" s="1"/>
      <c r="J217" s="47">
        <f t="shared" si="2"/>
        <v>0</v>
      </c>
      <c r="K217" s="1"/>
      <c r="L217" s="1"/>
      <c r="M217" s="1"/>
      <c r="N217" s="1"/>
      <c r="O217" s="1"/>
      <c r="P217" s="1"/>
      <c r="Q217" s="1"/>
      <c r="R217" s="1"/>
      <c r="S217" s="1"/>
      <c r="T217" s="1"/>
      <c r="U217" s="1"/>
      <c r="V217" s="1"/>
      <c r="W217" s="1"/>
      <c r="X217" s="1"/>
      <c r="Y217" s="1"/>
      <c r="Z217" s="1"/>
    </row>
    <row r="218" ht="12.75" customHeight="1">
      <c r="A218" s="43">
        <f>202+PRRAS!I33</f>
        <v>217</v>
      </c>
      <c r="B218" s="41">
        <f>ROUND(PRRAS!J33,2)</f>
        <v>0</v>
      </c>
      <c r="C218" s="41">
        <f>ROUND(PRRAS!K33,2)</f>
        <v>0</v>
      </c>
      <c r="D218" s="41">
        <v>0.0</v>
      </c>
      <c r="E218" s="41">
        <v>0.0</v>
      </c>
      <c r="F218" s="44">
        <f t="shared" si="1"/>
        <v>0</v>
      </c>
      <c r="G218" s="1"/>
      <c r="I218" s="1"/>
      <c r="J218" s="47">
        <f t="shared" si="2"/>
        <v>0</v>
      </c>
      <c r="K218" s="1"/>
      <c r="L218" s="1"/>
      <c r="M218" s="1"/>
      <c r="N218" s="1"/>
      <c r="O218" s="1"/>
      <c r="P218" s="1"/>
      <c r="Q218" s="1"/>
      <c r="R218" s="1"/>
      <c r="S218" s="1"/>
      <c r="T218" s="1"/>
      <c r="U218" s="1"/>
      <c r="V218" s="1"/>
      <c r="W218" s="1"/>
      <c r="X218" s="1"/>
      <c r="Y218" s="1"/>
      <c r="Z218" s="1"/>
    </row>
    <row r="219" ht="12.75" customHeight="1">
      <c r="A219" s="43">
        <f>202+PRRAS!I34</f>
        <v>218</v>
      </c>
      <c r="B219" s="41">
        <f>ROUND(PRRAS!J34,2)</f>
        <v>0.13</v>
      </c>
      <c r="C219" s="41">
        <f>ROUND(PRRAS!K34,2)</f>
        <v>0.01</v>
      </c>
      <c r="D219" s="41">
        <v>0.0</v>
      </c>
      <c r="E219" s="41">
        <v>0.0</v>
      </c>
      <c r="F219" s="44">
        <f t="shared" si="1"/>
        <v>0.327</v>
      </c>
      <c r="G219" s="1"/>
      <c r="I219" s="1"/>
      <c r="J219" s="47">
        <f t="shared" si="2"/>
        <v>0</v>
      </c>
      <c r="K219" s="1"/>
      <c r="L219" s="1"/>
      <c r="M219" s="1"/>
      <c r="N219" s="1"/>
      <c r="O219" s="1"/>
      <c r="P219" s="1"/>
      <c r="Q219" s="1"/>
      <c r="R219" s="1"/>
      <c r="S219" s="1"/>
      <c r="T219" s="1"/>
      <c r="U219" s="1"/>
      <c r="V219" s="1"/>
      <c r="W219" s="1"/>
      <c r="X219" s="1"/>
      <c r="Y219" s="1"/>
      <c r="Z219" s="1"/>
    </row>
    <row r="220" ht="12.75" customHeight="1">
      <c r="A220" s="43">
        <f>202+PRRAS!I35</f>
        <v>219</v>
      </c>
      <c r="B220" s="41">
        <f>ROUND(PRRAS!J35,2)</f>
        <v>0</v>
      </c>
      <c r="C220" s="41">
        <f>ROUND(PRRAS!K35,2)</f>
        <v>0</v>
      </c>
      <c r="D220" s="41">
        <v>0.0</v>
      </c>
      <c r="E220" s="41">
        <v>0.0</v>
      </c>
      <c r="F220" s="44">
        <f t="shared" si="1"/>
        <v>0</v>
      </c>
      <c r="G220" s="1"/>
      <c r="I220" s="1"/>
      <c r="J220" s="47">
        <f t="shared" si="2"/>
        <v>0</v>
      </c>
      <c r="K220" s="1"/>
      <c r="L220" s="1"/>
      <c r="M220" s="1"/>
      <c r="N220" s="1"/>
      <c r="O220" s="1"/>
      <c r="P220" s="1"/>
      <c r="Q220" s="1"/>
      <c r="R220" s="1"/>
      <c r="S220" s="1"/>
      <c r="T220" s="1"/>
      <c r="U220" s="1"/>
      <c r="V220" s="1"/>
      <c r="W220" s="1"/>
      <c r="X220" s="1"/>
      <c r="Y220" s="1"/>
      <c r="Z220" s="1"/>
    </row>
    <row r="221" ht="12.75" customHeight="1">
      <c r="A221" s="43">
        <f>202+PRRAS!I36</f>
        <v>220</v>
      </c>
      <c r="B221" s="41">
        <f>ROUND(PRRAS!J36,2)</f>
        <v>0</v>
      </c>
      <c r="C221" s="41">
        <f>ROUND(PRRAS!K36,2)</f>
        <v>0</v>
      </c>
      <c r="D221" s="41">
        <v>0.0</v>
      </c>
      <c r="E221" s="41">
        <v>0.0</v>
      </c>
      <c r="F221" s="44">
        <f t="shared" si="1"/>
        <v>0</v>
      </c>
      <c r="G221" s="1"/>
      <c r="I221" s="1"/>
      <c r="J221" s="47">
        <f t="shared" si="2"/>
        <v>0</v>
      </c>
      <c r="K221" s="1"/>
      <c r="L221" s="1"/>
      <c r="M221" s="1"/>
      <c r="N221" s="1"/>
      <c r="O221" s="1"/>
      <c r="P221" s="1"/>
      <c r="Q221" s="1"/>
      <c r="R221" s="1"/>
      <c r="S221" s="1"/>
      <c r="T221" s="1"/>
      <c r="U221" s="1"/>
      <c r="V221" s="1"/>
      <c r="W221" s="1"/>
      <c r="X221" s="1"/>
      <c r="Y221" s="1"/>
      <c r="Z221" s="1"/>
    </row>
    <row r="222" ht="12.75" customHeight="1">
      <c r="A222" s="43">
        <f>202+PRRAS!I37</f>
        <v>221</v>
      </c>
      <c r="B222" s="41">
        <f>ROUND(PRRAS!J37,2)</f>
        <v>0</v>
      </c>
      <c r="C222" s="41">
        <f>ROUND(PRRAS!K37,2)</f>
        <v>0</v>
      </c>
      <c r="D222" s="41">
        <v>0.0</v>
      </c>
      <c r="E222" s="41">
        <v>0.0</v>
      </c>
      <c r="F222" s="44">
        <f t="shared" si="1"/>
        <v>0</v>
      </c>
      <c r="G222" s="1"/>
      <c r="I222" s="1"/>
      <c r="J222" s="47">
        <f t="shared" si="2"/>
        <v>0</v>
      </c>
      <c r="K222" s="1"/>
      <c r="L222" s="1"/>
      <c r="M222" s="1"/>
      <c r="N222" s="1"/>
      <c r="O222" s="1"/>
      <c r="P222" s="1"/>
      <c r="Q222" s="1"/>
      <c r="R222" s="1"/>
      <c r="S222" s="1"/>
      <c r="T222" s="1"/>
      <c r="U222" s="1"/>
      <c r="V222" s="1"/>
      <c r="W222" s="1"/>
      <c r="X222" s="1"/>
      <c r="Y222" s="1"/>
      <c r="Z222" s="1"/>
    </row>
    <row r="223" ht="12.75" customHeight="1">
      <c r="A223" s="43">
        <f>202+PRRAS!I38</f>
        <v>222</v>
      </c>
      <c r="B223" s="41">
        <f>ROUND(PRRAS!J38,2)</f>
        <v>0</v>
      </c>
      <c r="C223" s="41">
        <f>ROUND(PRRAS!K38,2)</f>
        <v>0</v>
      </c>
      <c r="D223" s="41">
        <v>0.0</v>
      </c>
      <c r="E223" s="41">
        <v>0.0</v>
      </c>
      <c r="F223" s="44">
        <f t="shared" si="1"/>
        <v>0</v>
      </c>
      <c r="G223" s="1"/>
      <c r="I223" s="1"/>
      <c r="J223" s="47">
        <f t="shared" si="2"/>
        <v>0</v>
      </c>
      <c r="K223" s="1"/>
      <c r="L223" s="1"/>
      <c r="M223" s="1"/>
      <c r="N223" s="1"/>
      <c r="O223" s="1"/>
      <c r="P223" s="1"/>
      <c r="Q223" s="1"/>
      <c r="R223" s="1"/>
      <c r="S223" s="1"/>
      <c r="T223" s="1"/>
      <c r="U223" s="1"/>
      <c r="V223" s="1"/>
      <c r="W223" s="1"/>
      <c r="X223" s="1"/>
      <c r="Y223" s="1"/>
      <c r="Z223" s="1"/>
    </row>
    <row r="224" ht="12.75" customHeight="1">
      <c r="A224" s="43">
        <f>202+PRRAS!I39</f>
        <v>223</v>
      </c>
      <c r="B224" s="41">
        <f>ROUND(PRRAS!J39,2)</f>
        <v>0</v>
      </c>
      <c r="C224" s="41">
        <f>ROUND(PRRAS!K39,2)</f>
        <v>0</v>
      </c>
      <c r="D224" s="41">
        <v>0.0</v>
      </c>
      <c r="E224" s="41">
        <v>0.0</v>
      </c>
      <c r="F224" s="44">
        <f t="shared" si="1"/>
        <v>0</v>
      </c>
      <c r="G224" s="1"/>
      <c r="I224" s="1"/>
      <c r="J224" s="47">
        <f t="shared" si="2"/>
        <v>0</v>
      </c>
      <c r="K224" s="1"/>
      <c r="L224" s="1"/>
      <c r="M224" s="1"/>
      <c r="N224" s="1"/>
      <c r="O224" s="1"/>
      <c r="P224" s="1"/>
      <c r="Q224" s="1"/>
      <c r="R224" s="1"/>
      <c r="S224" s="1"/>
      <c r="T224" s="1"/>
      <c r="U224" s="1"/>
      <c r="V224" s="1"/>
      <c r="W224" s="1"/>
      <c r="X224" s="1"/>
      <c r="Y224" s="1"/>
      <c r="Z224" s="1"/>
    </row>
    <row r="225" ht="12.75" customHeight="1">
      <c r="A225" s="43">
        <f>202+PRRAS!I40</f>
        <v>224</v>
      </c>
      <c r="B225" s="41">
        <f>ROUND(PRRAS!J40,2)</f>
        <v>0</v>
      </c>
      <c r="C225" s="41">
        <f>ROUND(PRRAS!K40,2)</f>
        <v>0</v>
      </c>
      <c r="D225" s="41">
        <v>0.0</v>
      </c>
      <c r="E225" s="41">
        <v>0.0</v>
      </c>
      <c r="F225" s="44">
        <f t="shared" si="1"/>
        <v>0</v>
      </c>
      <c r="G225" s="1"/>
      <c r="I225" s="1"/>
      <c r="J225" s="47">
        <f t="shared" si="2"/>
        <v>0</v>
      </c>
      <c r="K225" s="1"/>
      <c r="L225" s="1"/>
      <c r="M225" s="1"/>
      <c r="N225" s="1"/>
      <c r="O225" s="1"/>
      <c r="P225" s="1"/>
      <c r="Q225" s="1"/>
      <c r="R225" s="1"/>
      <c r="S225" s="1"/>
      <c r="T225" s="1"/>
      <c r="U225" s="1"/>
      <c r="V225" s="1"/>
      <c r="W225" s="1"/>
      <c r="X225" s="1"/>
      <c r="Y225" s="1"/>
      <c r="Z225" s="1"/>
    </row>
    <row r="226" ht="12.75" customHeight="1">
      <c r="A226" s="43">
        <f>202+PRRAS!I41</f>
        <v>225</v>
      </c>
      <c r="B226" s="41">
        <f>ROUND(PRRAS!J41,2)</f>
        <v>0</v>
      </c>
      <c r="C226" s="41">
        <f>ROUND(PRRAS!K41,2)</f>
        <v>0</v>
      </c>
      <c r="D226" s="41">
        <v>0.0</v>
      </c>
      <c r="E226" s="41">
        <v>0.0</v>
      </c>
      <c r="F226" s="44">
        <f t="shared" si="1"/>
        <v>0</v>
      </c>
      <c r="G226" s="1"/>
      <c r="I226" s="1"/>
      <c r="J226" s="47">
        <f t="shared" si="2"/>
        <v>0</v>
      </c>
      <c r="K226" s="1"/>
      <c r="L226" s="1"/>
      <c r="M226" s="1"/>
      <c r="N226" s="1"/>
      <c r="O226" s="1"/>
      <c r="P226" s="1"/>
      <c r="Q226" s="1"/>
      <c r="R226" s="1"/>
      <c r="S226" s="1"/>
      <c r="T226" s="1"/>
      <c r="U226" s="1"/>
      <c r="V226" s="1"/>
      <c r="W226" s="1"/>
      <c r="X226" s="1"/>
      <c r="Y226" s="1"/>
      <c r="Z226" s="1"/>
    </row>
    <row r="227" ht="12.75" customHeight="1">
      <c r="A227" s="43">
        <f>202+PRRAS!I42</f>
        <v>226</v>
      </c>
      <c r="B227" s="41">
        <f>ROUND(PRRAS!J42,2)</f>
        <v>0</v>
      </c>
      <c r="C227" s="41">
        <f>ROUND(PRRAS!K42,2)</f>
        <v>22811.73</v>
      </c>
      <c r="D227" s="41">
        <v>0.0</v>
      </c>
      <c r="E227" s="41">
        <v>0.0</v>
      </c>
      <c r="F227" s="44">
        <f t="shared" si="1"/>
        <v>103109.0196</v>
      </c>
      <c r="G227" s="1"/>
      <c r="I227" s="1"/>
      <c r="J227" s="47">
        <f t="shared" si="2"/>
        <v>0</v>
      </c>
      <c r="K227" s="1"/>
      <c r="L227" s="1"/>
      <c r="M227" s="1"/>
      <c r="N227" s="1"/>
      <c r="O227" s="1"/>
      <c r="P227" s="1"/>
      <c r="Q227" s="1"/>
      <c r="R227" s="1"/>
      <c r="S227" s="1"/>
      <c r="T227" s="1"/>
      <c r="U227" s="1"/>
      <c r="V227" s="1"/>
      <c r="W227" s="1"/>
      <c r="X227" s="1"/>
      <c r="Y227" s="1"/>
      <c r="Z227" s="1"/>
    </row>
    <row r="228" ht="12.75" customHeight="1">
      <c r="A228" s="43">
        <f>202+PRRAS!I43</f>
        <v>227</v>
      </c>
      <c r="B228" s="41">
        <f>ROUND(PRRAS!J43,2)</f>
        <v>0</v>
      </c>
      <c r="C228" s="41">
        <f>ROUND(PRRAS!K43,2)</f>
        <v>22811.73</v>
      </c>
      <c r="D228" s="41">
        <v>0.0</v>
      </c>
      <c r="E228" s="41">
        <v>0.0</v>
      </c>
      <c r="F228" s="44">
        <f t="shared" si="1"/>
        <v>103565.2542</v>
      </c>
      <c r="G228" s="1"/>
      <c r="I228" s="1"/>
      <c r="J228" s="47">
        <f t="shared" si="2"/>
        <v>0</v>
      </c>
      <c r="K228" s="1"/>
      <c r="L228" s="1"/>
      <c r="M228" s="1"/>
      <c r="N228" s="1"/>
      <c r="O228" s="1"/>
      <c r="P228" s="1"/>
      <c r="Q228" s="1"/>
      <c r="R228" s="1"/>
      <c r="S228" s="1"/>
      <c r="T228" s="1"/>
      <c r="U228" s="1"/>
      <c r="V228" s="1"/>
      <c r="W228" s="1"/>
      <c r="X228" s="1"/>
      <c r="Y228" s="1"/>
      <c r="Z228" s="1"/>
    </row>
    <row r="229" ht="12.75" customHeight="1">
      <c r="A229" s="43">
        <f>202+PRRAS!I44</f>
        <v>228</v>
      </c>
      <c r="B229" s="41">
        <f>ROUND(PRRAS!J44,2)</f>
        <v>0</v>
      </c>
      <c r="C229" s="41">
        <f>ROUND(PRRAS!K44,2)</f>
        <v>22811.73</v>
      </c>
      <c r="D229" s="41">
        <v>0.0</v>
      </c>
      <c r="E229" s="41">
        <v>0.0</v>
      </c>
      <c r="F229" s="44">
        <f t="shared" si="1"/>
        <v>104021.4888</v>
      </c>
      <c r="G229" s="1"/>
      <c r="I229" s="1"/>
      <c r="J229" s="47">
        <f t="shared" si="2"/>
        <v>0</v>
      </c>
      <c r="K229" s="1"/>
      <c r="L229" s="1"/>
      <c r="M229" s="1"/>
      <c r="N229" s="1"/>
      <c r="O229" s="1"/>
      <c r="P229" s="1"/>
      <c r="Q229" s="1"/>
      <c r="R229" s="1"/>
      <c r="S229" s="1"/>
      <c r="T229" s="1"/>
      <c r="U229" s="1"/>
      <c r="V229" s="1"/>
      <c r="W229" s="1"/>
      <c r="X229" s="1"/>
      <c r="Y229" s="1"/>
      <c r="Z229" s="1"/>
    </row>
    <row r="230" ht="12.75" customHeight="1">
      <c r="A230" s="43">
        <f>202+PRRAS!I45</f>
        <v>229</v>
      </c>
      <c r="B230" s="41">
        <f>ROUND(PRRAS!J45,2)</f>
        <v>0</v>
      </c>
      <c r="C230" s="41">
        <f>ROUND(PRRAS!K45,2)</f>
        <v>0</v>
      </c>
      <c r="D230" s="41">
        <v>0.0</v>
      </c>
      <c r="E230" s="41">
        <v>0.0</v>
      </c>
      <c r="F230" s="44">
        <f t="shared" si="1"/>
        <v>0</v>
      </c>
      <c r="G230" s="1"/>
      <c r="I230" s="1"/>
      <c r="J230" s="47">
        <f t="shared" si="2"/>
        <v>0</v>
      </c>
      <c r="K230" s="1"/>
      <c r="L230" s="1"/>
      <c r="M230" s="1"/>
      <c r="N230" s="1"/>
      <c r="O230" s="1"/>
      <c r="P230" s="1"/>
      <c r="Q230" s="1"/>
      <c r="R230" s="1"/>
      <c r="S230" s="1"/>
      <c r="T230" s="1"/>
      <c r="U230" s="1"/>
      <c r="V230" s="1"/>
      <c r="W230" s="1"/>
      <c r="X230" s="1"/>
      <c r="Y230" s="1"/>
      <c r="Z230" s="1"/>
    </row>
    <row r="231" ht="12.75" customHeight="1">
      <c r="A231" s="43">
        <f>202+PRRAS!I46</f>
        <v>230</v>
      </c>
      <c r="B231" s="41">
        <f>ROUND(PRRAS!J46,2)</f>
        <v>0</v>
      </c>
      <c r="C231" s="41">
        <f>ROUND(PRRAS!K46,2)</f>
        <v>0</v>
      </c>
      <c r="D231" s="41">
        <v>0.0</v>
      </c>
      <c r="E231" s="41">
        <v>0.0</v>
      </c>
      <c r="F231" s="44">
        <f t="shared" si="1"/>
        <v>0</v>
      </c>
      <c r="G231" s="1"/>
      <c r="I231" s="1"/>
      <c r="J231" s="47">
        <f t="shared" si="2"/>
        <v>0</v>
      </c>
      <c r="K231" s="1"/>
      <c r="L231" s="1"/>
      <c r="M231" s="1"/>
      <c r="N231" s="1"/>
      <c r="O231" s="1"/>
      <c r="P231" s="1"/>
      <c r="Q231" s="1"/>
      <c r="R231" s="1"/>
      <c r="S231" s="1"/>
      <c r="T231" s="1"/>
      <c r="U231" s="1"/>
      <c r="V231" s="1"/>
      <c r="W231" s="1"/>
      <c r="X231" s="1"/>
      <c r="Y231" s="1"/>
      <c r="Z231" s="1"/>
    </row>
    <row r="232" ht="12.75" customHeight="1">
      <c r="A232" s="43">
        <f>202+PRRAS!I47</f>
        <v>231</v>
      </c>
      <c r="B232" s="41">
        <f>ROUND(PRRAS!J47,2)</f>
        <v>0</v>
      </c>
      <c r="C232" s="41">
        <f>ROUND(PRRAS!K47,2)</f>
        <v>0</v>
      </c>
      <c r="D232" s="41">
        <v>0.0</v>
      </c>
      <c r="E232" s="41">
        <v>0.0</v>
      </c>
      <c r="F232" s="44">
        <f t="shared" si="1"/>
        <v>0</v>
      </c>
      <c r="G232" s="1"/>
      <c r="I232" s="1"/>
      <c r="J232" s="47">
        <f t="shared" si="2"/>
        <v>0</v>
      </c>
      <c r="K232" s="1"/>
      <c r="L232" s="1"/>
      <c r="M232" s="1"/>
      <c r="N232" s="1"/>
      <c r="O232" s="1"/>
      <c r="P232" s="1"/>
      <c r="Q232" s="1"/>
      <c r="R232" s="1"/>
      <c r="S232" s="1"/>
      <c r="T232" s="1"/>
      <c r="U232" s="1"/>
      <c r="V232" s="1"/>
      <c r="W232" s="1"/>
      <c r="X232" s="1"/>
      <c r="Y232" s="1"/>
      <c r="Z232" s="1"/>
    </row>
    <row r="233" ht="12.75" customHeight="1">
      <c r="A233" s="43">
        <f>202+PRRAS!I48</f>
        <v>232</v>
      </c>
      <c r="B233" s="41">
        <f>ROUND(PRRAS!J48,2)</f>
        <v>0</v>
      </c>
      <c r="C233" s="41">
        <f>ROUND(PRRAS!K48,2)</f>
        <v>0</v>
      </c>
      <c r="D233" s="41">
        <v>0.0</v>
      </c>
      <c r="E233" s="41">
        <v>0.0</v>
      </c>
      <c r="F233" s="44">
        <f t="shared" si="1"/>
        <v>0</v>
      </c>
      <c r="G233" s="1"/>
      <c r="I233" s="1"/>
      <c r="J233" s="47">
        <f t="shared" si="2"/>
        <v>0</v>
      </c>
      <c r="K233" s="1"/>
      <c r="L233" s="1"/>
      <c r="M233" s="1"/>
      <c r="N233" s="1"/>
      <c r="O233" s="1"/>
      <c r="P233" s="1"/>
      <c r="Q233" s="1"/>
      <c r="R233" s="1"/>
      <c r="S233" s="1"/>
      <c r="T233" s="1"/>
      <c r="U233" s="1"/>
      <c r="V233" s="1"/>
      <c r="W233" s="1"/>
      <c r="X233" s="1"/>
      <c r="Y233" s="1"/>
      <c r="Z233" s="1"/>
    </row>
    <row r="234" ht="12.75" customHeight="1">
      <c r="A234" s="43">
        <f>202+PRRAS!I49</f>
        <v>233</v>
      </c>
      <c r="B234" s="41">
        <f>ROUND(PRRAS!J49,2)</f>
        <v>0</v>
      </c>
      <c r="C234" s="41">
        <f>ROUND(PRRAS!K49,2)</f>
        <v>0</v>
      </c>
      <c r="D234" s="41">
        <v>0.0</v>
      </c>
      <c r="E234" s="41">
        <v>0.0</v>
      </c>
      <c r="F234" s="44">
        <f t="shared" si="1"/>
        <v>0</v>
      </c>
      <c r="G234" s="1"/>
      <c r="I234" s="1"/>
      <c r="J234" s="47">
        <f t="shared" si="2"/>
        <v>0</v>
      </c>
      <c r="K234" s="1"/>
      <c r="L234" s="1"/>
      <c r="M234" s="1"/>
      <c r="N234" s="1"/>
      <c r="O234" s="1"/>
      <c r="P234" s="1"/>
      <c r="Q234" s="1"/>
      <c r="R234" s="1"/>
      <c r="S234" s="1"/>
      <c r="T234" s="1"/>
      <c r="U234" s="1"/>
      <c r="V234" s="1"/>
      <c r="W234" s="1"/>
      <c r="X234" s="1"/>
      <c r="Y234" s="1"/>
      <c r="Z234" s="1"/>
    </row>
    <row r="235" ht="12.75" customHeight="1">
      <c r="A235" s="43">
        <f>202+PRRAS!I50</f>
        <v>234</v>
      </c>
      <c r="B235" s="41">
        <f>ROUND(PRRAS!J50,2)</f>
        <v>0</v>
      </c>
      <c r="C235" s="41">
        <f>ROUND(PRRAS!K50,2)</f>
        <v>0</v>
      </c>
      <c r="D235" s="41">
        <v>0.0</v>
      </c>
      <c r="E235" s="41">
        <v>0.0</v>
      </c>
      <c r="F235" s="44">
        <f t="shared" si="1"/>
        <v>0</v>
      </c>
      <c r="G235" s="1"/>
      <c r="I235" s="1"/>
      <c r="J235" s="47">
        <f t="shared" si="2"/>
        <v>0</v>
      </c>
      <c r="K235" s="1"/>
      <c r="L235" s="1"/>
      <c r="M235" s="1"/>
      <c r="N235" s="1"/>
      <c r="O235" s="1"/>
      <c r="P235" s="1"/>
      <c r="Q235" s="1"/>
      <c r="R235" s="1"/>
      <c r="S235" s="1"/>
      <c r="T235" s="1"/>
      <c r="U235" s="1"/>
      <c r="V235" s="1"/>
      <c r="W235" s="1"/>
      <c r="X235" s="1"/>
      <c r="Y235" s="1"/>
      <c r="Z235" s="1"/>
    </row>
    <row r="236" ht="12.75" customHeight="1">
      <c r="A236" s="43">
        <f>202+PRRAS!I51</f>
        <v>235</v>
      </c>
      <c r="B236" s="41">
        <f>ROUND(PRRAS!J51,2)</f>
        <v>0</v>
      </c>
      <c r="C236" s="41">
        <f>ROUND(PRRAS!K51,2)</f>
        <v>0</v>
      </c>
      <c r="D236" s="41">
        <v>0.0</v>
      </c>
      <c r="E236" s="41">
        <v>0.0</v>
      </c>
      <c r="F236" s="44">
        <f t="shared" si="1"/>
        <v>0</v>
      </c>
      <c r="G236" s="1"/>
      <c r="I236" s="1"/>
      <c r="J236" s="47">
        <f t="shared" si="2"/>
        <v>0</v>
      </c>
      <c r="K236" s="1"/>
      <c r="L236" s="1"/>
      <c r="M236" s="1"/>
      <c r="N236" s="1"/>
      <c r="O236" s="1"/>
      <c r="P236" s="1"/>
      <c r="Q236" s="1"/>
      <c r="R236" s="1"/>
      <c r="S236" s="1"/>
      <c r="T236" s="1"/>
      <c r="U236" s="1"/>
      <c r="V236" s="1"/>
      <c r="W236" s="1"/>
      <c r="X236" s="1"/>
      <c r="Y236" s="1"/>
      <c r="Z236" s="1"/>
    </row>
    <row r="237" ht="12.75" customHeight="1">
      <c r="A237" s="43">
        <f>202+PRRAS!I52</f>
        <v>236</v>
      </c>
      <c r="B237" s="41">
        <f>ROUND(PRRAS!J52,2)</f>
        <v>0</v>
      </c>
      <c r="C237" s="41">
        <f>ROUND(PRRAS!K52,2)</f>
        <v>0</v>
      </c>
      <c r="D237" s="41">
        <v>0.0</v>
      </c>
      <c r="E237" s="41">
        <v>0.0</v>
      </c>
      <c r="F237" s="44">
        <f t="shared" si="1"/>
        <v>0</v>
      </c>
      <c r="G237" s="1"/>
      <c r="I237" s="1"/>
      <c r="J237" s="47">
        <f t="shared" si="2"/>
        <v>0</v>
      </c>
      <c r="K237" s="1"/>
      <c r="L237" s="1"/>
      <c r="M237" s="1"/>
      <c r="N237" s="1"/>
      <c r="O237" s="1"/>
      <c r="P237" s="1"/>
      <c r="Q237" s="1"/>
      <c r="R237" s="1"/>
      <c r="S237" s="1"/>
      <c r="T237" s="1"/>
      <c r="U237" s="1"/>
      <c r="V237" s="1"/>
      <c r="W237" s="1"/>
      <c r="X237" s="1"/>
      <c r="Y237" s="1"/>
      <c r="Z237" s="1"/>
    </row>
    <row r="238" ht="12.75" customHeight="1">
      <c r="A238" s="43">
        <f>202+PRRAS!I53</f>
        <v>237</v>
      </c>
      <c r="B238" s="41">
        <f>ROUND(PRRAS!J53,2)</f>
        <v>0</v>
      </c>
      <c r="C238" s="41">
        <f>ROUND(PRRAS!K53,2)</f>
        <v>0</v>
      </c>
      <c r="D238" s="41">
        <v>0.0</v>
      </c>
      <c r="E238" s="41">
        <v>0.0</v>
      </c>
      <c r="F238" s="44">
        <f t="shared" si="1"/>
        <v>0</v>
      </c>
      <c r="G238" s="1"/>
      <c r="I238" s="1"/>
      <c r="J238" s="47">
        <f t="shared" si="2"/>
        <v>0</v>
      </c>
      <c r="K238" s="1"/>
      <c r="L238" s="1"/>
      <c r="M238" s="1"/>
      <c r="N238" s="1"/>
      <c r="O238" s="1"/>
      <c r="P238" s="1"/>
      <c r="Q238" s="1"/>
      <c r="R238" s="1"/>
      <c r="S238" s="1"/>
      <c r="T238" s="1"/>
      <c r="U238" s="1"/>
      <c r="V238" s="1"/>
      <c r="W238" s="1"/>
      <c r="X238" s="1"/>
      <c r="Y238" s="1"/>
      <c r="Z238" s="1"/>
    </row>
    <row r="239" ht="12.75" customHeight="1">
      <c r="A239" s="43">
        <f>202+PRRAS!I54</f>
        <v>238</v>
      </c>
      <c r="B239" s="41">
        <f>ROUND(PRRAS!J54,2)</f>
        <v>0</v>
      </c>
      <c r="C239" s="41">
        <f>ROUND(PRRAS!K54,2)</f>
        <v>0</v>
      </c>
      <c r="D239" s="41">
        <v>0.0</v>
      </c>
      <c r="E239" s="41">
        <v>0.0</v>
      </c>
      <c r="F239" s="44">
        <f t="shared" si="1"/>
        <v>0</v>
      </c>
      <c r="G239" s="1"/>
      <c r="I239" s="1"/>
      <c r="J239" s="47">
        <f t="shared" si="2"/>
        <v>0</v>
      </c>
      <c r="K239" s="1"/>
      <c r="L239" s="1"/>
      <c r="M239" s="1"/>
      <c r="N239" s="1"/>
      <c r="O239" s="1"/>
      <c r="P239" s="1"/>
      <c r="Q239" s="1"/>
      <c r="R239" s="1"/>
      <c r="S239" s="1"/>
      <c r="T239" s="1"/>
      <c r="U239" s="1"/>
      <c r="V239" s="1"/>
      <c r="W239" s="1"/>
      <c r="X239" s="1"/>
      <c r="Y239" s="1"/>
      <c r="Z239" s="1"/>
    </row>
    <row r="240" ht="12.75" customHeight="1">
      <c r="A240" s="43">
        <f>202+PRRAS!I55</f>
        <v>239</v>
      </c>
      <c r="B240" s="41">
        <f>ROUND(PRRAS!J55,2)</f>
        <v>0</v>
      </c>
      <c r="C240" s="41">
        <f>ROUND(PRRAS!K55,2)</f>
        <v>0</v>
      </c>
      <c r="D240" s="41">
        <v>0.0</v>
      </c>
      <c r="E240" s="41">
        <v>0.0</v>
      </c>
      <c r="F240" s="44">
        <f t="shared" si="1"/>
        <v>0</v>
      </c>
      <c r="G240" s="1"/>
      <c r="I240" s="1"/>
      <c r="J240" s="47">
        <f t="shared" si="2"/>
        <v>0</v>
      </c>
      <c r="K240" s="1"/>
      <c r="L240" s="1"/>
      <c r="M240" s="1"/>
      <c r="N240" s="1"/>
      <c r="O240" s="1"/>
      <c r="P240" s="1"/>
      <c r="Q240" s="1"/>
      <c r="R240" s="1"/>
      <c r="S240" s="1"/>
      <c r="T240" s="1"/>
      <c r="U240" s="1"/>
      <c r="V240" s="1"/>
      <c r="W240" s="1"/>
      <c r="X240" s="1"/>
      <c r="Y240" s="1"/>
      <c r="Z240" s="1"/>
    </row>
    <row r="241" ht="12.75" customHeight="1">
      <c r="A241" s="43">
        <f>202+PRRAS!I56</f>
        <v>240</v>
      </c>
      <c r="B241" s="41">
        <f>ROUND(PRRAS!J56,2)</f>
        <v>0</v>
      </c>
      <c r="C241" s="41">
        <f>ROUND(PRRAS!K56,2)</f>
        <v>0</v>
      </c>
      <c r="D241" s="41">
        <v>0.0</v>
      </c>
      <c r="E241" s="41">
        <v>0.0</v>
      </c>
      <c r="F241" s="44">
        <f t="shared" si="1"/>
        <v>0</v>
      </c>
      <c r="G241" s="1"/>
      <c r="I241" s="1"/>
      <c r="J241" s="47">
        <f t="shared" si="2"/>
        <v>0</v>
      </c>
      <c r="K241" s="1"/>
      <c r="L241" s="1"/>
      <c r="M241" s="1"/>
      <c r="N241" s="1"/>
      <c r="O241" s="1"/>
      <c r="P241" s="1"/>
      <c r="Q241" s="1"/>
      <c r="R241" s="1"/>
      <c r="S241" s="1"/>
      <c r="T241" s="1"/>
      <c r="U241" s="1"/>
      <c r="V241" s="1"/>
      <c r="W241" s="1"/>
      <c r="X241" s="1"/>
      <c r="Y241" s="1"/>
      <c r="Z241" s="1"/>
    </row>
    <row r="242" ht="12.75" customHeight="1">
      <c r="A242" s="43">
        <f>202+PRRAS!I57</f>
        <v>241</v>
      </c>
      <c r="B242" s="41">
        <f>ROUND(PRRAS!J57,2)</f>
        <v>0</v>
      </c>
      <c r="C242" s="41">
        <f>ROUND(PRRAS!K57,2)</f>
        <v>0</v>
      </c>
      <c r="D242" s="41">
        <v>0.0</v>
      </c>
      <c r="E242" s="41">
        <v>0.0</v>
      </c>
      <c r="F242" s="44">
        <f t="shared" si="1"/>
        <v>0</v>
      </c>
      <c r="G242" s="1"/>
      <c r="I242" s="1"/>
      <c r="J242" s="47">
        <f t="shared" si="2"/>
        <v>0</v>
      </c>
      <c r="K242" s="1"/>
      <c r="L242" s="1"/>
      <c r="M242" s="1"/>
      <c r="N242" s="1"/>
      <c r="O242" s="1"/>
      <c r="P242" s="1"/>
      <c r="Q242" s="1"/>
      <c r="R242" s="1"/>
      <c r="S242" s="1"/>
      <c r="T242" s="1"/>
      <c r="U242" s="1"/>
      <c r="V242" s="1"/>
      <c r="W242" s="1"/>
      <c r="X242" s="1"/>
      <c r="Y242" s="1"/>
      <c r="Z242" s="1"/>
    </row>
    <row r="243" ht="12.75" customHeight="1">
      <c r="A243" s="43">
        <f>202+PRRAS!I58</f>
        <v>242</v>
      </c>
      <c r="B243" s="41">
        <f>ROUND(PRRAS!J58,2)</f>
        <v>9899.66</v>
      </c>
      <c r="C243" s="41">
        <f>ROUND(PRRAS!K58,2)</f>
        <v>9344.92</v>
      </c>
      <c r="D243" s="41">
        <v>0.0</v>
      </c>
      <c r="E243" s="41">
        <v>0.0</v>
      </c>
      <c r="F243" s="44">
        <f t="shared" si="1"/>
        <v>69186.59</v>
      </c>
      <c r="G243" s="1"/>
      <c r="I243" s="1"/>
      <c r="J243" s="47">
        <f t="shared" si="2"/>
        <v>0</v>
      </c>
      <c r="K243" s="1"/>
      <c r="L243" s="1"/>
      <c r="M243" s="1"/>
      <c r="N243" s="1"/>
      <c r="O243" s="1"/>
      <c r="P243" s="1"/>
      <c r="Q243" s="1"/>
      <c r="R243" s="1"/>
      <c r="S243" s="1"/>
      <c r="T243" s="1"/>
      <c r="U243" s="1"/>
      <c r="V243" s="1"/>
      <c r="W243" s="1"/>
      <c r="X243" s="1"/>
      <c r="Y243" s="1"/>
      <c r="Z243" s="1"/>
    </row>
    <row r="244" ht="12.75" customHeight="1">
      <c r="A244" s="43">
        <f>202+PRRAS!I59</f>
        <v>243</v>
      </c>
      <c r="B244" s="41">
        <f>ROUND(PRRAS!J59,2)</f>
        <v>0</v>
      </c>
      <c r="C244" s="41">
        <f>ROUND(PRRAS!K59,2)</f>
        <v>0</v>
      </c>
      <c r="D244" s="41">
        <v>0.0</v>
      </c>
      <c r="E244" s="41">
        <v>0.0</v>
      </c>
      <c r="F244" s="44">
        <f t="shared" si="1"/>
        <v>0</v>
      </c>
      <c r="G244" s="1"/>
      <c r="I244" s="1"/>
      <c r="J244" s="47">
        <f t="shared" si="2"/>
        <v>0</v>
      </c>
      <c r="K244" s="1"/>
      <c r="L244" s="1"/>
      <c r="M244" s="1"/>
      <c r="N244" s="1"/>
      <c r="O244" s="1"/>
      <c r="P244" s="1"/>
      <c r="Q244" s="1"/>
      <c r="R244" s="1"/>
      <c r="S244" s="1"/>
      <c r="T244" s="1"/>
      <c r="U244" s="1"/>
      <c r="V244" s="1"/>
      <c r="W244" s="1"/>
      <c r="X244" s="1"/>
      <c r="Y244" s="1"/>
      <c r="Z244" s="1"/>
    </row>
    <row r="245" ht="12.75" customHeight="1">
      <c r="A245" s="43">
        <f>202+PRRAS!I60</f>
        <v>244</v>
      </c>
      <c r="B245" s="41">
        <f>ROUND(PRRAS!J60,2)</f>
        <v>0</v>
      </c>
      <c r="C245" s="41">
        <f>ROUND(PRRAS!K60,2)</f>
        <v>0</v>
      </c>
      <c r="D245" s="41">
        <v>0.0</v>
      </c>
      <c r="E245" s="41">
        <v>0.0</v>
      </c>
      <c r="F245" s="44">
        <f t="shared" si="1"/>
        <v>0</v>
      </c>
      <c r="G245" s="1"/>
      <c r="I245" s="1"/>
      <c r="J245" s="47">
        <f t="shared" si="2"/>
        <v>0</v>
      </c>
      <c r="K245" s="1"/>
      <c r="L245" s="1"/>
      <c r="M245" s="1"/>
      <c r="N245" s="1"/>
      <c r="O245" s="1"/>
      <c r="P245" s="1"/>
      <c r="Q245" s="1"/>
      <c r="R245" s="1"/>
      <c r="S245" s="1"/>
      <c r="T245" s="1"/>
      <c r="U245" s="1"/>
      <c r="V245" s="1"/>
      <c r="W245" s="1"/>
      <c r="X245" s="1"/>
      <c r="Y245" s="1"/>
      <c r="Z245" s="1"/>
    </row>
    <row r="246" ht="12.75" customHeight="1">
      <c r="A246" s="43">
        <f>202+PRRAS!I61</f>
        <v>245</v>
      </c>
      <c r="B246" s="41">
        <f>ROUND(PRRAS!J61,2)</f>
        <v>0</v>
      </c>
      <c r="C246" s="41">
        <f>ROUND(PRRAS!K61,2)</f>
        <v>0</v>
      </c>
      <c r="D246" s="41">
        <v>0.0</v>
      </c>
      <c r="E246" s="41">
        <v>0.0</v>
      </c>
      <c r="F246" s="44">
        <f t="shared" si="1"/>
        <v>0</v>
      </c>
      <c r="G246" s="1"/>
      <c r="I246" s="1"/>
      <c r="J246" s="47">
        <f t="shared" si="2"/>
        <v>0</v>
      </c>
      <c r="K246" s="1"/>
      <c r="L246" s="1"/>
      <c r="M246" s="1"/>
      <c r="N246" s="1"/>
      <c r="O246" s="1"/>
      <c r="P246" s="1"/>
      <c r="Q246" s="1"/>
      <c r="R246" s="1"/>
      <c r="S246" s="1"/>
      <c r="T246" s="1"/>
      <c r="U246" s="1"/>
      <c r="V246" s="1"/>
      <c r="W246" s="1"/>
      <c r="X246" s="1"/>
      <c r="Y246" s="1"/>
      <c r="Z246" s="1"/>
    </row>
    <row r="247" ht="12.75" customHeight="1">
      <c r="A247" s="43">
        <f>202+PRRAS!I62</f>
        <v>246</v>
      </c>
      <c r="B247" s="41">
        <f>ROUND(PRRAS!J62,2)</f>
        <v>0</v>
      </c>
      <c r="C247" s="41">
        <f>ROUND(PRRAS!K62,2)</f>
        <v>0</v>
      </c>
      <c r="D247" s="41">
        <v>0.0</v>
      </c>
      <c r="E247" s="41">
        <v>0.0</v>
      </c>
      <c r="F247" s="44">
        <f t="shared" si="1"/>
        <v>0</v>
      </c>
      <c r="G247" s="1"/>
      <c r="I247" s="1"/>
      <c r="J247" s="47">
        <f t="shared" si="2"/>
        <v>0</v>
      </c>
      <c r="K247" s="1"/>
      <c r="L247" s="1"/>
      <c r="M247" s="1"/>
      <c r="N247" s="1"/>
      <c r="O247" s="1"/>
      <c r="P247" s="1"/>
      <c r="Q247" s="1"/>
      <c r="R247" s="1"/>
      <c r="S247" s="1"/>
      <c r="T247" s="1"/>
      <c r="U247" s="1"/>
      <c r="V247" s="1"/>
      <c r="W247" s="1"/>
      <c r="X247" s="1"/>
      <c r="Y247" s="1"/>
      <c r="Z247" s="1"/>
    </row>
    <row r="248" ht="12.75" customHeight="1">
      <c r="A248" s="43">
        <f>202+PRRAS!I63</f>
        <v>247</v>
      </c>
      <c r="B248" s="41">
        <f>ROUND(PRRAS!J63,2)</f>
        <v>9899.66</v>
      </c>
      <c r="C248" s="41">
        <f>ROUND(PRRAS!K63,2)</f>
        <v>9344.92</v>
      </c>
      <c r="D248" s="41">
        <v>0.0</v>
      </c>
      <c r="E248" s="41">
        <v>0.0</v>
      </c>
      <c r="F248" s="44">
        <f t="shared" si="1"/>
        <v>70616.065</v>
      </c>
      <c r="G248" s="1"/>
      <c r="I248" s="1"/>
      <c r="J248" s="47">
        <f t="shared" si="2"/>
        <v>0</v>
      </c>
      <c r="K248" s="1"/>
      <c r="L248" s="1"/>
      <c r="M248" s="1"/>
      <c r="N248" s="1"/>
      <c r="O248" s="1"/>
      <c r="P248" s="1"/>
      <c r="Q248" s="1"/>
      <c r="R248" s="1"/>
      <c r="S248" s="1"/>
      <c r="T248" s="1"/>
      <c r="U248" s="1"/>
      <c r="V248" s="1"/>
      <c r="W248" s="1"/>
      <c r="X248" s="1"/>
      <c r="Y248" s="1"/>
      <c r="Z248" s="1"/>
    </row>
    <row r="249" ht="12.75" customHeight="1">
      <c r="A249" s="43">
        <f>202+PRRAS!I64</f>
        <v>248</v>
      </c>
      <c r="B249" s="41">
        <f>ROUND(PRRAS!J64,2)</f>
        <v>0</v>
      </c>
      <c r="C249" s="41">
        <f>ROUND(PRRAS!K64,2)</f>
        <v>0</v>
      </c>
      <c r="D249" s="41">
        <v>0.0</v>
      </c>
      <c r="E249" s="41">
        <v>0.0</v>
      </c>
      <c r="F249" s="44">
        <f t="shared" si="1"/>
        <v>0</v>
      </c>
      <c r="G249" s="1"/>
      <c r="I249" s="1"/>
      <c r="J249" s="47">
        <f t="shared" si="2"/>
        <v>0</v>
      </c>
      <c r="K249" s="1"/>
      <c r="L249" s="1"/>
      <c r="M249" s="1"/>
      <c r="N249" s="1"/>
      <c r="O249" s="1"/>
      <c r="P249" s="1"/>
      <c r="Q249" s="1"/>
      <c r="R249" s="1"/>
      <c r="S249" s="1"/>
      <c r="T249" s="1"/>
      <c r="U249" s="1"/>
      <c r="V249" s="1"/>
      <c r="W249" s="1"/>
      <c r="X249" s="1"/>
      <c r="Y249" s="1"/>
      <c r="Z249" s="1"/>
    </row>
    <row r="250" ht="12.75" customHeight="1">
      <c r="A250" s="43">
        <f>202+PRRAS!I65</f>
        <v>249</v>
      </c>
      <c r="B250" s="41">
        <f>ROUND(PRRAS!J65,2)</f>
        <v>0</v>
      </c>
      <c r="C250" s="41">
        <f>ROUND(PRRAS!K65,2)</f>
        <v>0</v>
      </c>
      <c r="D250" s="41">
        <v>0.0</v>
      </c>
      <c r="E250" s="41">
        <v>0.0</v>
      </c>
      <c r="F250" s="44">
        <f t="shared" si="1"/>
        <v>0</v>
      </c>
      <c r="G250" s="1"/>
      <c r="I250" s="1"/>
      <c r="J250" s="47">
        <f t="shared" si="2"/>
        <v>0</v>
      </c>
      <c r="K250" s="1"/>
      <c r="L250" s="1"/>
      <c r="M250" s="1"/>
      <c r="N250" s="1"/>
      <c r="O250" s="1"/>
      <c r="P250" s="1"/>
      <c r="Q250" s="1"/>
      <c r="R250" s="1"/>
      <c r="S250" s="1"/>
      <c r="T250" s="1"/>
      <c r="U250" s="1"/>
      <c r="V250" s="1"/>
      <c r="W250" s="1"/>
      <c r="X250" s="1"/>
      <c r="Y250" s="1"/>
      <c r="Z250" s="1"/>
    </row>
    <row r="251" ht="12.75" customHeight="1">
      <c r="A251" s="43">
        <f>202+PRRAS!I66</f>
        <v>250</v>
      </c>
      <c r="B251" s="41">
        <f>ROUND(PRRAS!J66,2)</f>
        <v>9899.66</v>
      </c>
      <c r="C251" s="41">
        <f>ROUND(PRRAS!K66,2)</f>
        <v>9344.92</v>
      </c>
      <c r="D251" s="41">
        <v>0.0</v>
      </c>
      <c r="E251" s="41">
        <v>0.0</v>
      </c>
      <c r="F251" s="44">
        <f t="shared" si="1"/>
        <v>71473.75</v>
      </c>
      <c r="G251" s="1"/>
      <c r="I251" s="1"/>
      <c r="J251" s="47">
        <f t="shared" si="2"/>
        <v>0</v>
      </c>
      <c r="K251" s="1"/>
      <c r="L251" s="1"/>
      <c r="M251" s="1"/>
      <c r="N251" s="1"/>
      <c r="O251" s="1"/>
      <c r="P251" s="1"/>
      <c r="Q251" s="1"/>
      <c r="R251" s="1"/>
      <c r="S251" s="1"/>
      <c r="T251" s="1"/>
      <c r="U251" s="1"/>
      <c r="V251" s="1"/>
      <c r="W251" s="1"/>
      <c r="X251" s="1"/>
      <c r="Y251" s="1"/>
      <c r="Z251" s="1"/>
    </row>
    <row r="252" ht="12.75" customHeight="1">
      <c r="A252" s="43">
        <f>202+PRRAS!I67</f>
        <v>251</v>
      </c>
      <c r="B252" s="41">
        <f>ROUND(PRRAS!J67,2)</f>
        <v>0</v>
      </c>
      <c r="C252" s="41">
        <f>ROUND(PRRAS!K67,2)</f>
        <v>0</v>
      </c>
      <c r="D252" s="41">
        <v>0.0</v>
      </c>
      <c r="E252" s="41">
        <v>0.0</v>
      </c>
      <c r="F252" s="44">
        <f t="shared" si="1"/>
        <v>0</v>
      </c>
      <c r="G252" s="1"/>
      <c r="I252" s="1"/>
      <c r="J252" s="47">
        <f t="shared" si="2"/>
        <v>0</v>
      </c>
      <c r="K252" s="1"/>
      <c r="L252" s="1"/>
      <c r="M252" s="1"/>
      <c r="N252" s="1"/>
      <c r="O252" s="1"/>
      <c r="P252" s="1"/>
      <c r="Q252" s="1"/>
      <c r="R252" s="1"/>
      <c r="S252" s="1"/>
      <c r="T252" s="1"/>
      <c r="U252" s="1"/>
      <c r="V252" s="1"/>
      <c r="W252" s="1"/>
      <c r="X252" s="1"/>
      <c r="Y252" s="1"/>
      <c r="Z252" s="1"/>
    </row>
    <row r="253" ht="12.75" customHeight="1">
      <c r="A253" s="43">
        <f>202+PRRAS!I68</f>
        <v>252</v>
      </c>
      <c r="B253" s="41">
        <f>ROUND(PRRAS!J68,2)</f>
        <v>0</v>
      </c>
      <c r="C253" s="41">
        <f>ROUND(PRRAS!K68,2)</f>
        <v>0</v>
      </c>
      <c r="D253" s="41">
        <v>0.0</v>
      </c>
      <c r="E253" s="41">
        <v>0.0</v>
      </c>
      <c r="F253" s="44">
        <f t="shared" si="1"/>
        <v>0</v>
      </c>
      <c r="G253" s="1"/>
      <c r="I253" s="1"/>
      <c r="J253" s="47">
        <f t="shared" si="2"/>
        <v>0</v>
      </c>
      <c r="K253" s="1"/>
      <c r="L253" s="1"/>
      <c r="M253" s="1"/>
      <c r="N253" s="1"/>
      <c r="O253" s="1"/>
      <c r="P253" s="1"/>
      <c r="Q253" s="1"/>
      <c r="R253" s="1"/>
      <c r="S253" s="1"/>
      <c r="T253" s="1"/>
      <c r="U253" s="1"/>
      <c r="V253" s="1"/>
      <c r="W253" s="1"/>
      <c r="X253" s="1"/>
      <c r="Y253" s="1"/>
      <c r="Z253" s="1"/>
    </row>
    <row r="254" ht="12.75" customHeight="1">
      <c r="A254" s="43">
        <f>202+PRRAS!I69</f>
        <v>253</v>
      </c>
      <c r="B254" s="41">
        <f>ROUND(PRRAS!J69,2)</f>
        <v>0</v>
      </c>
      <c r="C254" s="41">
        <f>ROUND(PRRAS!K69,2)</f>
        <v>0</v>
      </c>
      <c r="D254" s="41">
        <v>0.0</v>
      </c>
      <c r="E254" s="41">
        <v>0.0</v>
      </c>
      <c r="F254" s="44">
        <f t="shared" si="1"/>
        <v>0</v>
      </c>
      <c r="G254" s="1"/>
      <c r="I254" s="1"/>
      <c r="J254" s="47">
        <f t="shared" si="2"/>
        <v>0</v>
      </c>
      <c r="K254" s="1"/>
      <c r="L254" s="1"/>
      <c r="M254" s="1"/>
      <c r="N254" s="1"/>
      <c r="O254" s="1"/>
      <c r="P254" s="1"/>
      <c r="Q254" s="1"/>
      <c r="R254" s="1"/>
      <c r="S254" s="1"/>
      <c r="T254" s="1"/>
      <c r="U254" s="1"/>
      <c r="V254" s="1"/>
      <c r="W254" s="1"/>
      <c r="X254" s="1"/>
      <c r="Y254" s="1"/>
      <c r="Z254" s="1"/>
    </row>
    <row r="255" ht="12.75" customHeight="1">
      <c r="A255" s="43">
        <f>202+PRRAS!I70</f>
        <v>254</v>
      </c>
      <c r="B255" s="41">
        <f>ROUND(PRRAS!J70,2)</f>
        <v>0</v>
      </c>
      <c r="C255" s="41">
        <f>ROUND(PRRAS!K70,2)</f>
        <v>0</v>
      </c>
      <c r="D255" s="41">
        <v>0.0</v>
      </c>
      <c r="E255" s="41">
        <v>0.0</v>
      </c>
      <c r="F255" s="44">
        <f t="shared" si="1"/>
        <v>0</v>
      </c>
      <c r="G255" s="1"/>
      <c r="I255" s="1"/>
      <c r="J255" s="47">
        <f t="shared" si="2"/>
        <v>0</v>
      </c>
      <c r="K255" s="1"/>
      <c r="L255" s="1"/>
      <c r="M255" s="1"/>
      <c r="N255" s="1"/>
      <c r="O255" s="1"/>
      <c r="P255" s="1"/>
      <c r="Q255" s="1"/>
      <c r="R255" s="1"/>
      <c r="S255" s="1"/>
      <c r="T255" s="1"/>
      <c r="U255" s="1"/>
      <c r="V255" s="1"/>
      <c r="W255" s="1"/>
      <c r="X255" s="1"/>
      <c r="Y255" s="1"/>
      <c r="Z255" s="1"/>
    </row>
    <row r="256" ht="12.75" customHeight="1">
      <c r="A256" s="43">
        <f>202+PRRAS!I71</f>
        <v>255</v>
      </c>
      <c r="B256" s="41">
        <f>ROUND(PRRAS!J71,2)</f>
        <v>0</v>
      </c>
      <c r="C256" s="41">
        <f>ROUND(PRRAS!K71,2)</f>
        <v>0</v>
      </c>
      <c r="D256" s="41">
        <v>0.0</v>
      </c>
      <c r="E256" s="41">
        <v>0.0</v>
      </c>
      <c r="F256" s="44">
        <f t="shared" si="1"/>
        <v>0</v>
      </c>
      <c r="G256" s="1"/>
      <c r="I256" s="1"/>
      <c r="J256" s="47">
        <f t="shared" si="2"/>
        <v>0</v>
      </c>
      <c r="K256" s="1"/>
      <c r="L256" s="1"/>
      <c r="M256" s="1"/>
      <c r="N256" s="1"/>
      <c r="O256" s="1"/>
      <c r="P256" s="1"/>
      <c r="Q256" s="1"/>
      <c r="R256" s="1"/>
      <c r="S256" s="1"/>
      <c r="T256" s="1"/>
      <c r="U256" s="1"/>
      <c r="V256" s="1"/>
      <c r="W256" s="1"/>
      <c r="X256" s="1"/>
      <c r="Y256" s="1"/>
      <c r="Z256" s="1"/>
    </row>
    <row r="257" ht="12.75" customHeight="1">
      <c r="A257" s="43">
        <f>202+PRRAS!I73</f>
        <v>256</v>
      </c>
      <c r="B257" s="41">
        <f>ROUND(PRRAS!J73,2)</f>
        <v>75132.78</v>
      </c>
      <c r="C257" s="41">
        <f>ROUND(PRRAS!K73,2)</f>
        <v>108408.27</v>
      </c>
      <c r="D257" s="41">
        <v>0.0</v>
      </c>
      <c r="E257" s="41">
        <v>0.0</v>
      </c>
      <c r="F257" s="44">
        <f t="shared" si="1"/>
        <v>747390.2592</v>
      </c>
      <c r="G257" s="1"/>
      <c r="I257" s="1"/>
      <c r="J257" s="47">
        <f t="shared" si="2"/>
        <v>0</v>
      </c>
      <c r="K257" s="1"/>
      <c r="L257" s="1"/>
      <c r="M257" s="1"/>
      <c r="N257" s="1"/>
      <c r="O257" s="1"/>
      <c r="P257" s="1"/>
      <c r="Q257" s="1"/>
      <c r="R257" s="1"/>
      <c r="S257" s="1"/>
      <c r="T257" s="1"/>
      <c r="U257" s="1"/>
      <c r="V257" s="1"/>
      <c r="W257" s="1"/>
      <c r="X257" s="1"/>
      <c r="Y257" s="1"/>
      <c r="Z257" s="1"/>
    </row>
    <row r="258" ht="12.75" customHeight="1">
      <c r="A258" s="43">
        <f>202+PRRAS!I74</f>
        <v>257</v>
      </c>
      <c r="B258" s="41">
        <f>ROUND(PRRAS!J74,2)</f>
        <v>21040.82</v>
      </c>
      <c r="C258" s="41">
        <f>ROUND(PRRAS!K74,2)</f>
        <v>17451.28</v>
      </c>
      <c r="D258" s="41">
        <v>0.0</v>
      </c>
      <c r="E258" s="41">
        <v>0.0</v>
      </c>
      <c r="F258" s="44">
        <f t="shared" si="1"/>
        <v>143774.4866</v>
      </c>
      <c r="G258" s="1"/>
      <c r="I258" s="1"/>
      <c r="J258" s="47">
        <f t="shared" si="2"/>
        <v>0</v>
      </c>
      <c r="K258" s="1"/>
      <c r="L258" s="1"/>
      <c r="M258" s="1"/>
      <c r="N258" s="1"/>
      <c r="O258" s="1"/>
      <c r="P258" s="1"/>
      <c r="Q258" s="1"/>
      <c r="R258" s="1"/>
      <c r="S258" s="1"/>
      <c r="T258" s="1"/>
      <c r="U258" s="1"/>
      <c r="V258" s="1"/>
      <c r="W258" s="1"/>
      <c r="X258" s="1"/>
      <c r="Y258" s="1"/>
      <c r="Z258" s="1"/>
    </row>
    <row r="259" ht="12.75" customHeight="1">
      <c r="A259" s="43">
        <f>202+PRRAS!I75</f>
        <v>258</v>
      </c>
      <c r="B259" s="41">
        <f>ROUND(PRRAS!J75,2)</f>
        <v>19842.06</v>
      </c>
      <c r="C259" s="41">
        <f>ROUND(PRRAS!K75,2)</f>
        <v>16111.72</v>
      </c>
      <c r="D259" s="41">
        <v>0.0</v>
      </c>
      <c r="E259" s="41">
        <v>0.0</v>
      </c>
      <c r="F259" s="44">
        <f t="shared" si="1"/>
        <v>134328.99</v>
      </c>
      <c r="G259" s="1"/>
      <c r="I259" s="1"/>
      <c r="J259" s="47">
        <f t="shared" si="2"/>
        <v>0</v>
      </c>
      <c r="K259" s="1"/>
      <c r="L259" s="1"/>
      <c r="M259" s="1"/>
      <c r="N259" s="1"/>
      <c r="O259" s="1"/>
      <c r="P259" s="1"/>
      <c r="Q259" s="1"/>
      <c r="R259" s="1"/>
      <c r="S259" s="1"/>
      <c r="T259" s="1"/>
      <c r="U259" s="1"/>
      <c r="V259" s="1"/>
      <c r="W259" s="1"/>
      <c r="X259" s="1"/>
      <c r="Y259" s="1"/>
      <c r="Z259" s="1"/>
    </row>
    <row r="260" ht="12.75" customHeight="1">
      <c r="A260" s="43">
        <f>202+PRRAS!I76</f>
        <v>259</v>
      </c>
      <c r="B260" s="41">
        <f>ROUND(PRRAS!J76,2)</f>
        <v>19842.06</v>
      </c>
      <c r="C260" s="41">
        <f>ROUND(PRRAS!K76,2)</f>
        <v>16111.72</v>
      </c>
      <c r="D260" s="41">
        <v>0.0</v>
      </c>
      <c r="E260" s="41">
        <v>0.0</v>
      </c>
      <c r="F260" s="44">
        <f t="shared" si="1"/>
        <v>134849.645</v>
      </c>
      <c r="G260" s="1"/>
      <c r="I260" s="1"/>
      <c r="J260" s="47">
        <f t="shared" si="2"/>
        <v>0</v>
      </c>
      <c r="K260" s="1"/>
      <c r="L260" s="1"/>
      <c r="M260" s="1"/>
      <c r="N260" s="1"/>
      <c r="O260" s="1"/>
      <c r="P260" s="1"/>
      <c r="Q260" s="1"/>
      <c r="R260" s="1"/>
      <c r="S260" s="1"/>
      <c r="T260" s="1"/>
      <c r="U260" s="1"/>
      <c r="V260" s="1"/>
      <c r="W260" s="1"/>
      <c r="X260" s="1"/>
      <c r="Y260" s="1"/>
      <c r="Z260" s="1"/>
    </row>
    <row r="261" ht="12.75" customHeight="1">
      <c r="A261" s="43">
        <f>202+PRRAS!I77</f>
        <v>260</v>
      </c>
      <c r="B261" s="41">
        <f>ROUND(PRRAS!J77,2)</f>
        <v>0</v>
      </c>
      <c r="C261" s="41">
        <f>ROUND(PRRAS!K77,2)</f>
        <v>0</v>
      </c>
      <c r="D261" s="41">
        <v>0.0</v>
      </c>
      <c r="E261" s="41">
        <v>0.0</v>
      </c>
      <c r="F261" s="44">
        <f t="shared" si="1"/>
        <v>0</v>
      </c>
      <c r="G261" s="1"/>
      <c r="I261" s="1"/>
      <c r="J261" s="47">
        <f t="shared" si="2"/>
        <v>0</v>
      </c>
      <c r="K261" s="1"/>
      <c r="L261" s="1"/>
      <c r="M261" s="1"/>
      <c r="N261" s="1"/>
      <c r="O261" s="1"/>
      <c r="P261" s="1"/>
      <c r="Q261" s="1"/>
      <c r="R261" s="1"/>
      <c r="S261" s="1"/>
      <c r="T261" s="1"/>
      <c r="U261" s="1"/>
      <c r="V261" s="1"/>
      <c r="W261" s="1"/>
      <c r="X261" s="1"/>
      <c r="Y261" s="1"/>
      <c r="Z261" s="1"/>
    </row>
    <row r="262" ht="12.75" customHeight="1">
      <c r="A262" s="43">
        <f>202+PRRAS!I78</f>
        <v>261</v>
      </c>
      <c r="B262" s="41">
        <f>ROUND(PRRAS!J78,2)</f>
        <v>0</v>
      </c>
      <c r="C262" s="41">
        <f>ROUND(PRRAS!K78,2)</f>
        <v>0</v>
      </c>
      <c r="D262" s="41">
        <v>0.0</v>
      </c>
      <c r="E262" s="41">
        <v>0.0</v>
      </c>
      <c r="F262" s="44">
        <f t="shared" si="1"/>
        <v>0</v>
      </c>
      <c r="G262" s="1"/>
      <c r="I262" s="1"/>
      <c r="J262" s="47">
        <f t="shared" si="2"/>
        <v>0</v>
      </c>
      <c r="K262" s="1"/>
      <c r="L262" s="1"/>
      <c r="M262" s="1"/>
      <c r="N262" s="1"/>
      <c r="O262" s="1"/>
      <c r="P262" s="1"/>
      <c r="Q262" s="1"/>
      <c r="R262" s="1"/>
      <c r="S262" s="1"/>
      <c r="T262" s="1"/>
      <c r="U262" s="1"/>
      <c r="V262" s="1"/>
      <c r="W262" s="1"/>
      <c r="X262" s="1"/>
      <c r="Y262" s="1"/>
      <c r="Z262" s="1"/>
    </row>
    <row r="263" ht="12.75" customHeight="1">
      <c r="A263" s="43">
        <f>202+PRRAS!I79</f>
        <v>262</v>
      </c>
      <c r="B263" s="41">
        <f>ROUND(PRRAS!J79,2)</f>
        <v>0</v>
      </c>
      <c r="C263" s="41">
        <f>ROUND(PRRAS!K79,2)</f>
        <v>0</v>
      </c>
      <c r="D263" s="41">
        <v>0.0</v>
      </c>
      <c r="E263" s="41">
        <v>0.0</v>
      </c>
      <c r="F263" s="44">
        <f t="shared" si="1"/>
        <v>0</v>
      </c>
      <c r="G263" s="1"/>
      <c r="I263" s="1"/>
      <c r="J263" s="47">
        <f t="shared" si="2"/>
        <v>0</v>
      </c>
      <c r="K263" s="1"/>
      <c r="L263" s="1"/>
      <c r="M263" s="1"/>
      <c r="N263" s="1"/>
      <c r="O263" s="1"/>
      <c r="P263" s="1"/>
      <c r="Q263" s="1"/>
      <c r="R263" s="1"/>
      <c r="S263" s="1"/>
      <c r="T263" s="1"/>
      <c r="U263" s="1"/>
      <c r="V263" s="1"/>
      <c r="W263" s="1"/>
      <c r="X263" s="1"/>
      <c r="Y263" s="1"/>
      <c r="Z263" s="1"/>
    </row>
    <row r="264" ht="12.75" customHeight="1">
      <c r="A264" s="43">
        <f>202+PRRAS!I80</f>
        <v>263</v>
      </c>
      <c r="B264" s="41">
        <f>ROUND(PRRAS!J80,2)</f>
        <v>159.27</v>
      </c>
      <c r="C264" s="41">
        <f>ROUND(PRRAS!K80,2)</f>
        <v>300</v>
      </c>
      <c r="D264" s="41">
        <v>0.0</v>
      </c>
      <c r="E264" s="41">
        <v>0.0</v>
      </c>
      <c r="F264" s="44">
        <f t="shared" si="1"/>
        <v>1996.8801</v>
      </c>
      <c r="G264" s="1"/>
      <c r="I264" s="1"/>
      <c r="J264" s="47">
        <f t="shared" si="2"/>
        <v>0</v>
      </c>
      <c r="K264" s="1"/>
      <c r="L264" s="1"/>
      <c r="M264" s="1"/>
      <c r="N264" s="1"/>
      <c r="O264" s="1"/>
      <c r="P264" s="1"/>
      <c r="Q264" s="1"/>
      <c r="R264" s="1"/>
      <c r="S264" s="1"/>
      <c r="T264" s="1"/>
      <c r="U264" s="1"/>
      <c r="V264" s="1"/>
      <c r="W264" s="1"/>
      <c r="X264" s="1"/>
      <c r="Y264" s="1"/>
      <c r="Z264" s="1"/>
    </row>
    <row r="265" ht="12.75" customHeight="1">
      <c r="A265" s="43">
        <f>202+PRRAS!I81</f>
        <v>264</v>
      </c>
      <c r="B265" s="41">
        <f>ROUND(PRRAS!J81,2)</f>
        <v>1039.49</v>
      </c>
      <c r="C265" s="41">
        <f>ROUND(PRRAS!K81,2)</f>
        <v>1039.56</v>
      </c>
      <c r="D265" s="41">
        <v>0.0</v>
      </c>
      <c r="E265" s="41">
        <v>0.0</v>
      </c>
      <c r="F265" s="44">
        <f t="shared" si="1"/>
        <v>8233.1304</v>
      </c>
      <c r="G265" s="1"/>
      <c r="I265" s="1"/>
      <c r="J265" s="47">
        <f t="shared" si="2"/>
        <v>0</v>
      </c>
      <c r="K265" s="1"/>
      <c r="L265" s="1"/>
      <c r="M265" s="1"/>
      <c r="N265" s="1"/>
      <c r="O265" s="1"/>
      <c r="P265" s="1"/>
      <c r="Q265" s="1"/>
      <c r="R265" s="1"/>
      <c r="S265" s="1"/>
      <c r="T265" s="1"/>
      <c r="U265" s="1"/>
      <c r="V265" s="1"/>
      <c r="W265" s="1"/>
      <c r="X265" s="1"/>
      <c r="Y265" s="1"/>
      <c r="Z265" s="1"/>
    </row>
    <row r="266" ht="12.75" customHeight="1">
      <c r="A266" s="43">
        <f>202+PRRAS!I82</f>
        <v>265</v>
      </c>
      <c r="B266" s="41">
        <f>ROUND(PRRAS!J82,2)</f>
        <v>1039.49</v>
      </c>
      <c r="C266" s="41">
        <f>ROUND(PRRAS!K82,2)</f>
        <v>1039.56</v>
      </c>
      <c r="D266" s="41">
        <v>0.0</v>
      </c>
      <c r="E266" s="41">
        <v>0.0</v>
      </c>
      <c r="F266" s="44">
        <f t="shared" si="1"/>
        <v>8264.3165</v>
      </c>
      <c r="G266" s="1"/>
      <c r="I266" s="1"/>
      <c r="J266" s="47">
        <f t="shared" si="2"/>
        <v>0</v>
      </c>
      <c r="K266" s="1"/>
      <c r="L266" s="1"/>
      <c r="M266" s="1"/>
      <c r="N266" s="1"/>
      <c r="O266" s="1"/>
      <c r="P266" s="1"/>
      <c r="Q266" s="1"/>
      <c r="R266" s="1"/>
      <c r="S266" s="1"/>
      <c r="T266" s="1"/>
      <c r="U266" s="1"/>
      <c r="V266" s="1"/>
      <c r="W266" s="1"/>
      <c r="X266" s="1"/>
      <c r="Y266" s="1"/>
      <c r="Z266" s="1"/>
    </row>
    <row r="267" ht="12.75" customHeight="1">
      <c r="A267" s="43">
        <f>202+PRRAS!I83</f>
        <v>266</v>
      </c>
      <c r="B267" s="41">
        <f>ROUND(PRRAS!J83,2)</f>
        <v>0</v>
      </c>
      <c r="C267" s="41">
        <f>ROUND(PRRAS!K83,2)</f>
        <v>0</v>
      </c>
      <c r="D267" s="41">
        <v>0.0</v>
      </c>
      <c r="E267" s="41">
        <v>0.0</v>
      </c>
      <c r="F267" s="44">
        <f t="shared" si="1"/>
        <v>0</v>
      </c>
      <c r="G267" s="1"/>
      <c r="I267" s="1"/>
      <c r="J267" s="47">
        <f t="shared" si="2"/>
        <v>0</v>
      </c>
      <c r="K267" s="1"/>
      <c r="L267" s="1"/>
      <c r="M267" s="1"/>
      <c r="N267" s="1"/>
      <c r="O267" s="1"/>
      <c r="P267" s="1"/>
      <c r="Q267" s="1"/>
      <c r="R267" s="1"/>
      <c r="S267" s="1"/>
      <c r="T267" s="1"/>
      <c r="U267" s="1"/>
      <c r="V267" s="1"/>
      <c r="W267" s="1"/>
      <c r="X267" s="1"/>
      <c r="Y267" s="1"/>
      <c r="Z267" s="1"/>
    </row>
    <row r="268" ht="12.75" customHeight="1">
      <c r="A268" s="43">
        <f>202+PRRAS!I84</f>
        <v>267</v>
      </c>
      <c r="B268" s="41">
        <f>ROUND(PRRAS!J84,2)</f>
        <v>0</v>
      </c>
      <c r="C268" s="41">
        <f>ROUND(PRRAS!K84,2)</f>
        <v>0</v>
      </c>
      <c r="D268" s="41">
        <v>0.0</v>
      </c>
      <c r="E268" s="41">
        <v>0.0</v>
      </c>
      <c r="F268" s="44">
        <f t="shared" si="1"/>
        <v>0</v>
      </c>
      <c r="G268" s="1"/>
      <c r="I268" s="1"/>
      <c r="J268" s="47">
        <f t="shared" si="2"/>
        <v>0</v>
      </c>
      <c r="K268" s="1"/>
      <c r="L268" s="1"/>
      <c r="M268" s="1"/>
      <c r="N268" s="1"/>
      <c r="O268" s="1"/>
      <c r="P268" s="1"/>
      <c r="Q268" s="1"/>
      <c r="R268" s="1"/>
      <c r="S268" s="1"/>
      <c r="T268" s="1"/>
      <c r="U268" s="1"/>
      <c r="V268" s="1"/>
      <c r="W268" s="1"/>
      <c r="X268" s="1"/>
      <c r="Y268" s="1"/>
      <c r="Z268" s="1"/>
    </row>
    <row r="269" ht="12.75" customHeight="1">
      <c r="A269" s="43">
        <f>202+PRRAS!I85</f>
        <v>268</v>
      </c>
      <c r="B269" s="41">
        <f>ROUND(PRRAS!J85,2)</f>
        <v>0</v>
      </c>
      <c r="C269" s="41">
        <f>ROUND(PRRAS!K85,2)</f>
        <v>0</v>
      </c>
      <c r="D269" s="41">
        <v>0.0</v>
      </c>
      <c r="E269" s="41">
        <v>0.0</v>
      </c>
      <c r="F269" s="44">
        <f t="shared" si="1"/>
        <v>0</v>
      </c>
      <c r="G269" s="1"/>
      <c r="I269" s="1"/>
      <c r="J269" s="47">
        <f t="shared" si="2"/>
        <v>0</v>
      </c>
      <c r="K269" s="1"/>
      <c r="L269" s="1"/>
      <c r="M269" s="1"/>
      <c r="N269" s="1"/>
      <c r="O269" s="1"/>
      <c r="P269" s="1"/>
      <c r="Q269" s="1"/>
      <c r="R269" s="1"/>
      <c r="S269" s="1"/>
      <c r="T269" s="1"/>
      <c r="U269" s="1"/>
      <c r="V269" s="1"/>
      <c r="W269" s="1"/>
      <c r="X269" s="1"/>
      <c r="Y269" s="1"/>
      <c r="Z269" s="1"/>
    </row>
    <row r="270" ht="12.75" customHeight="1">
      <c r="A270" s="43">
        <f>202+PRRAS!I86</f>
        <v>269</v>
      </c>
      <c r="B270" s="41">
        <f>ROUND(PRRAS!J86,2)</f>
        <v>52336.83</v>
      </c>
      <c r="C270" s="41">
        <f>ROUND(PRRAS!K86,2)</f>
        <v>88956.06</v>
      </c>
      <c r="D270" s="41">
        <v>0.0</v>
      </c>
      <c r="E270" s="41">
        <v>0.0</v>
      </c>
      <c r="F270" s="44">
        <f t="shared" si="1"/>
        <v>619369.6755</v>
      </c>
      <c r="G270" s="1"/>
      <c r="I270" s="1"/>
      <c r="J270" s="47">
        <f t="shared" si="2"/>
        <v>0</v>
      </c>
      <c r="K270" s="1"/>
      <c r="L270" s="1"/>
      <c r="M270" s="1"/>
      <c r="N270" s="1"/>
      <c r="O270" s="1"/>
      <c r="P270" s="1"/>
      <c r="Q270" s="1"/>
      <c r="R270" s="1"/>
      <c r="S270" s="1"/>
      <c r="T270" s="1"/>
      <c r="U270" s="1"/>
      <c r="V270" s="1"/>
      <c r="W270" s="1"/>
      <c r="X270" s="1"/>
      <c r="Y270" s="1"/>
      <c r="Z270" s="1"/>
    </row>
    <row r="271" ht="12.75" customHeight="1">
      <c r="A271" s="43">
        <f>202+PRRAS!I87</f>
        <v>270</v>
      </c>
      <c r="B271" s="41">
        <f>ROUND(PRRAS!J87,2)</f>
        <v>21561.48</v>
      </c>
      <c r="C271" s="41">
        <f>ROUND(PRRAS!K87,2)</f>
        <v>7855.72</v>
      </c>
      <c r="D271" s="41">
        <v>0.0</v>
      </c>
      <c r="E271" s="41">
        <v>0.0</v>
      </c>
      <c r="F271" s="44">
        <f t="shared" si="1"/>
        <v>100636.884</v>
      </c>
      <c r="G271" s="1"/>
      <c r="I271" s="1"/>
      <c r="J271" s="47">
        <f t="shared" si="2"/>
        <v>0</v>
      </c>
      <c r="K271" s="1"/>
      <c r="L271" s="1"/>
      <c r="M271" s="1"/>
      <c r="N271" s="1"/>
      <c r="O271" s="1"/>
      <c r="P271" s="1"/>
      <c r="Q271" s="1"/>
      <c r="R271" s="1"/>
      <c r="S271" s="1"/>
      <c r="T271" s="1"/>
      <c r="U271" s="1"/>
      <c r="V271" s="1"/>
      <c r="W271" s="1"/>
      <c r="X271" s="1"/>
      <c r="Y271" s="1"/>
      <c r="Z271" s="1"/>
    </row>
    <row r="272" ht="12.75" customHeight="1">
      <c r="A272" s="43">
        <f>202+PRRAS!I88</f>
        <v>271</v>
      </c>
      <c r="B272" s="41">
        <f>ROUND(PRRAS!J88,2)</f>
        <v>6932.38</v>
      </c>
      <c r="C272" s="41">
        <f>ROUND(PRRAS!K88,2)</f>
        <v>7179.49</v>
      </c>
      <c r="D272" s="41">
        <v>0.0</v>
      </c>
      <c r="E272" s="41">
        <v>0.0</v>
      </c>
      <c r="F272" s="44">
        <f t="shared" si="1"/>
        <v>57699.5856</v>
      </c>
      <c r="G272" s="1"/>
      <c r="I272" s="1"/>
      <c r="J272" s="47">
        <f t="shared" si="2"/>
        <v>0</v>
      </c>
      <c r="K272" s="1"/>
      <c r="L272" s="1"/>
      <c r="M272" s="1"/>
      <c r="N272" s="1"/>
      <c r="O272" s="1"/>
      <c r="P272" s="1"/>
      <c r="Q272" s="1"/>
      <c r="R272" s="1"/>
      <c r="S272" s="1"/>
      <c r="T272" s="1"/>
      <c r="U272" s="1"/>
      <c r="V272" s="1"/>
      <c r="W272" s="1"/>
      <c r="X272" s="1"/>
      <c r="Y272" s="1"/>
      <c r="Z272" s="1"/>
    </row>
    <row r="273" ht="12.75" customHeight="1">
      <c r="A273" s="43">
        <f>202+PRRAS!I89</f>
        <v>272</v>
      </c>
      <c r="B273" s="41">
        <f>ROUND(PRRAS!J89,2)</f>
        <v>525.58</v>
      </c>
      <c r="C273" s="41">
        <f>ROUND(PRRAS!K89,2)</f>
        <v>334.46</v>
      </c>
      <c r="D273" s="41">
        <v>0.0</v>
      </c>
      <c r="E273" s="41">
        <v>0.0</v>
      </c>
      <c r="F273" s="44">
        <f t="shared" si="1"/>
        <v>3249.04</v>
      </c>
      <c r="G273" s="1"/>
      <c r="I273" s="1"/>
      <c r="J273" s="47">
        <f t="shared" si="2"/>
        <v>0</v>
      </c>
      <c r="K273" s="1"/>
      <c r="L273" s="1"/>
      <c r="M273" s="1"/>
      <c r="N273" s="1"/>
      <c r="O273" s="1"/>
      <c r="P273" s="1"/>
      <c r="Q273" s="1"/>
      <c r="R273" s="1"/>
      <c r="S273" s="1"/>
      <c r="T273" s="1"/>
      <c r="U273" s="1"/>
      <c r="V273" s="1"/>
      <c r="W273" s="1"/>
      <c r="X273" s="1"/>
      <c r="Y273" s="1"/>
      <c r="Z273" s="1"/>
    </row>
    <row r="274" ht="12.75" customHeight="1">
      <c r="A274" s="43">
        <f>202+PRRAS!I90</f>
        <v>273</v>
      </c>
      <c r="B274" s="41">
        <f>ROUND(PRRAS!J90,2)</f>
        <v>14103.52</v>
      </c>
      <c r="C274" s="41">
        <f>ROUND(PRRAS!K90,2)</f>
        <v>341.77</v>
      </c>
      <c r="D274" s="41">
        <v>0.0</v>
      </c>
      <c r="E274" s="41">
        <v>0.0</v>
      </c>
      <c r="F274" s="44">
        <f t="shared" si="1"/>
        <v>40368.6738</v>
      </c>
      <c r="G274" s="1"/>
      <c r="I274" s="1"/>
      <c r="J274" s="47">
        <f t="shared" si="2"/>
        <v>0</v>
      </c>
      <c r="K274" s="1"/>
      <c r="L274" s="1"/>
      <c r="M274" s="1"/>
      <c r="N274" s="1"/>
      <c r="O274" s="1"/>
      <c r="P274" s="1"/>
      <c r="Q274" s="1"/>
      <c r="R274" s="1"/>
      <c r="S274" s="1"/>
      <c r="T274" s="1"/>
      <c r="U274" s="1"/>
      <c r="V274" s="1"/>
      <c r="W274" s="1"/>
      <c r="X274" s="1"/>
      <c r="Y274" s="1"/>
      <c r="Z274" s="1"/>
    </row>
    <row r="275" ht="12.75" customHeight="1">
      <c r="A275" s="43">
        <f>202+PRRAS!I91</f>
        <v>274</v>
      </c>
      <c r="B275" s="41">
        <f>ROUND(PRRAS!J91,2)</f>
        <v>13.27</v>
      </c>
      <c r="C275" s="41">
        <f>ROUND(PRRAS!K91,2)</f>
        <v>0</v>
      </c>
      <c r="D275" s="41">
        <v>0.0</v>
      </c>
      <c r="E275" s="41">
        <v>0.0</v>
      </c>
      <c r="F275" s="44">
        <f t="shared" si="1"/>
        <v>36.3598</v>
      </c>
      <c r="G275" s="1"/>
      <c r="I275" s="1"/>
      <c r="J275" s="47">
        <f t="shared" si="2"/>
        <v>0</v>
      </c>
      <c r="K275" s="1"/>
      <c r="L275" s="1"/>
      <c r="M275" s="1"/>
      <c r="N275" s="1"/>
      <c r="O275" s="1"/>
      <c r="P275" s="1"/>
      <c r="Q275" s="1"/>
      <c r="R275" s="1"/>
      <c r="S275" s="1"/>
      <c r="T275" s="1"/>
      <c r="U275" s="1"/>
      <c r="V275" s="1"/>
      <c r="W275" s="1"/>
      <c r="X275" s="1"/>
      <c r="Y275" s="1"/>
      <c r="Z275" s="1"/>
    </row>
    <row r="276" ht="12.75" customHeight="1">
      <c r="A276" s="43">
        <f>202+PRRAS!I92</f>
        <v>275</v>
      </c>
      <c r="B276" s="41">
        <f>ROUND(PRRAS!J92,2)</f>
        <v>0</v>
      </c>
      <c r="C276" s="41">
        <f>ROUND(PRRAS!K92,2)</f>
        <v>0</v>
      </c>
      <c r="D276" s="41">
        <v>0.0</v>
      </c>
      <c r="E276" s="41">
        <v>0.0</v>
      </c>
      <c r="F276" s="44">
        <f t="shared" si="1"/>
        <v>0</v>
      </c>
      <c r="G276" s="1"/>
      <c r="I276" s="1"/>
      <c r="J276" s="47">
        <f t="shared" si="2"/>
        <v>0</v>
      </c>
      <c r="K276" s="1"/>
      <c r="L276" s="1"/>
      <c r="M276" s="1"/>
      <c r="N276" s="1"/>
      <c r="O276" s="1"/>
      <c r="P276" s="1"/>
      <c r="Q276" s="1"/>
      <c r="R276" s="1"/>
      <c r="S276" s="1"/>
      <c r="T276" s="1"/>
      <c r="U276" s="1"/>
      <c r="V276" s="1"/>
      <c r="W276" s="1"/>
      <c r="X276" s="1"/>
      <c r="Y276" s="1"/>
      <c r="Z276" s="1"/>
    </row>
    <row r="277" ht="12.75" customHeight="1">
      <c r="A277" s="43">
        <f>202+PRRAS!I93</f>
        <v>276</v>
      </c>
      <c r="B277" s="41">
        <f>ROUND(PRRAS!J93,2)</f>
        <v>0</v>
      </c>
      <c r="C277" s="41">
        <f>ROUND(PRRAS!K93,2)</f>
        <v>0</v>
      </c>
      <c r="D277" s="41">
        <v>0.0</v>
      </c>
      <c r="E277" s="41">
        <v>0.0</v>
      </c>
      <c r="F277" s="44">
        <f t="shared" si="1"/>
        <v>0</v>
      </c>
      <c r="G277" s="1"/>
      <c r="I277" s="1"/>
      <c r="J277" s="47">
        <f t="shared" si="2"/>
        <v>0</v>
      </c>
      <c r="K277" s="1"/>
      <c r="L277" s="1"/>
      <c r="M277" s="1"/>
      <c r="N277" s="1"/>
      <c r="O277" s="1"/>
      <c r="P277" s="1"/>
      <c r="Q277" s="1"/>
      <c r="R277" s="1"/>
      <c r="S277" s="1"/>
      <c r="T277" s="1"/>
      <c r="U277" s="1"/>
      <c r="V277" s="1"/>
      <c r="W277" s="1"/>
      <c r="X277" s="1"/>
      <c r="Y277" s="1"/>
      <c r="Z277" s="1"/>
    </row>
    <row r="278" ht="12.75" customHeight="1">
      <c r="A278" s="43">
        <f>202+PRRAS!I94</f>
        <v>277</v>
      </c>
      <c r="B278" s="41">
        <f>ROUND(PRRAS!J94,2)</f>
        <v>13.27</v>
      </c>
      <c r="C278" s="41">
        <f>ROUND(PRRAS!K94,2)</f>
        <v>0</v>
      </c>
      <c r="D278" s="41">
        <v>0.0</v>
      </c>
      <c r="E278" s="41">
        <v>0.0</v>
      </c>
      <c r="F278" s="44">
        <f t="shared" si="1"/>
        <v>36.7579</v>
      </c>
      <c r="G278" s="1"/>
      <c r="I278" s="1"/>
      <c r="J278" s="47">
        <f t="shared" si="2"/>
        <v>0</v>
      </c>
      <c r="K278" s="1"/>
      <c r="L278" s="1"/>
      <c r="M278" s="1"/>
      <c r="N278" s="1"/>
      <c r="O278" s="1"/>
      <c r="P278" s="1"/>
      <c r="Q278" s="1"/>
      <c r="R278" s="1"/>
      <c r="S278" s="1"/>
      <c r="T278" s="1"/>
      <c r="U278" s="1"/>
      <c r="V278" s="1"/>
      <c r="W278" s="1"/>
      <c r="X278" s="1"/>
      <c r="Y278" s="1"/>
      <c r="Z278" s="1"/>
    </row>
    <row r="279" ht="12.75" customHeight="1">
      <c r="A279" s="43">
        <f>202+PRRAS!I95</f>
        <v>278</v>
      </c>
      <c r="B279" s="41">
        <f>ROUND(PRRAS!J95,2)</f>
        <v>0</v>
      </c>
      <c r="C279" s="41">
        <f>ROUND(PRRAS!K95,2)</f>
        <v>0</v>
      </c>
      <c r="D279" s="41">
        <v>0.0</v>
      </c>
      <c r="E279" s="41">
        <v>0.0</v>
      </c>
      <c r="F279" s="44">
        <f t="shared" si="1"/>
        <v>0</v>
      </c>
      <c r="G279" s="1"/>
      <c r="I279" s="1"/>
      <c r="J279" s="47">
        <f t="shared" si="2"/>
        <v>0</v>
      </c>
      <c r="K279" s="1"/>
      <c r="L279" s="1"/>
      <c r="M279" s="1"/>
      <c r="N279" s="1"/>
      <c r="O279" s="1"/>
      <c r="P279" s="1"/>
      <c r="Q279" s="1"/>
      <c r="R279" s="1"/>
      <c r="S279" s="1"/>
      <c r="T279" s="1"/>
      <c r="U279" s="1"/>
      <c r="V279" s="1"/>
      <c r="W279" s="1"/>
      <c r="X279" s="1"/>
      <c r="Y279" s="1"/>
      <c r="Z279" s="1"/>
    </row>
    <row r="280" ht="12.75" customHeight="1">
      <c r="A280" s="43">
        <f>202+PRRAS!I96</f>
        <v>279</v>
      </c>
      <c r="B280" s="41">
        <f>ROUND(PRRAS!J96,2)</f>
        <v>0</v>
      </c>
      <c r="C280" s="41">
        <f>ROUND(PRRAS!K96,2)</f>
        <v>0</v>
      </c>
      <c r="D280" s="41">
        <v>0.0</v>
      </c>
      <c r="E280" s="41">
        <v>0.0</v>
      </c>
      <c r="F280" s="44">
        <f t="shared" si="1"/>
        <v>0</v>
      </c>
      <c r="G280" s="1"/>
      <c r="I280" s="1"/>
      <c r="J280" s="47">
        <f t="shared" si="2"/>
        <v>0</v>
      </c>
      <c r="K280" s="1"/>
      <c r="L280" s="1"/>
      <c r="M280" s="1"/>
      <c r="N280" s="1"/>
      <c r="O280" s="1"/>
      <c r="P280" s="1"/>
      <c r="Q280" s="1"/>
      <c r="R280" s="1"/>
      <c r="S280" s="1"/>
      <c r="T280" s="1"/>
      <c r="U280" s="1"/>
      <c r="V280" s="1"/>
      <c r="W280" s="1"/>
      <c r="X280" s="1"/>
      <c r="Y280" s="1"/>
      <c r="Z280" s="1"/>
    </row>
    <row r="281" ht="12.75" customHeight="1">
      <c r="A281" s="43">
        <f>202+PRRAS!I97</f>
        <v>280</v>
      </c>
      <c r="B281" s="41">
        <f>ROUND(PRRAS!J97,2)</f>
        <v>0</v>
      </c>
      <c r="C281" s="41">
        <f>ROUND(PRRAS!K97,2)</f>
        <v>0</v>
      </c>
      <c r="D281" s="41">
        <v>0.0</v>
      </c>
      <c r="E281" s="41">
        <v>0.0</v>
      </c>
      <c r="F281" s="44">
        <f t="shared" si="1"/>
        <v>0</v>
      </c>
      <c r="G281" s="1"/>
      <c r="I281" s="1"/>
      <c r="J281" s="47">
        <f t="shared" si="2"/>
        <v>0</v>
      </c>
      <c r="K281" s="1"/>
      <c r="L281" s="1"/>
      <c r="M281" s="1"/>
      <c r="N281" s="1"/>
      <c r="O281" s="1"/>
      <c r="P281" s="1"/>
      <c r="Q281" s="1"/>
      <c r="R281" s="1"/>
      <c r="S281" s="1"/>
      <c r="T281" s="1"/>
      <c r="U281" s="1"/>
      <c r="V281" s="1"/>
      <c r="W281" s="1"/>
      <c r="X281" s="1"/>
      <c r="Y281" s="1"/>
      <c r="Z281" s="1"/>
    </row>
    <row r="282" ht="12.75" customHeight="1">
      <c r="A282" s="43">
        <f>202+PRRAS!I98</f>
        <v>281</v>
      </c>
      <c r="B282" s="41">
        <f>ROUND(PRRAS!J98,2)</f>
        <v>0</v>
      </c>
      <c r="C282" s="41">
        <f>ROUND(PRRAS!K98,2)</f>
        <v>0</v>
      </c>
      <c r="D282" s="41">
        <v>0.0</v>
      </c>
      <c r="E282" s="41">
        <v>0.0</v>
      </c>
      <c r="F282" s="44">
        <f t="shared" si="1"/>
        <v>0</v>
      </c>
      <c r="G282" s="1"/>
      <c r="I282" s="1"/>
      <c r="J282" s="47">
        <f t="shared" si="2"/>
        <v>0</v>
      </c>
      <c r="K282" s="1"/>
      <c r="L282" s="1"/>
      <c r="M282" s="1"/>
      <c r="N282" s="1"/>
      <c r="O282" s="1"/>
      <c r="P282" s="1"/>
      <c r="Q282" s="1"/>
      <c r="R282" s="1"/>
      <c r="S282" s="1"/>
      <c r="T282" s="1"/>
      <c r="U282" s="1"/>
      <c r="V282" s="1"/>
      <c r="W282" s="1"/>
      <c r="X282" s="1"/>
      <c r="Y282" s="1"/>
      <c r="Z282" s="1"/>
    </row>
    <row r="283" ht="12.75" customHeight="1">
      <c r="A283" s="43">
        <f>202+PRRAS!I99</f>
        <v>282</v>
      </c>
      <c r="B283" s="41">
        <f>ROUND(PRRAS!J99,2)</f>
        <v>0</v>
      </c>
      <c r="C283" s="41">
        <f>ROUND(PRRAS!K99,2)</f>
        <v>0</v>
      </c>
      <c r="D283" s="41">
        <v>0.0</v>
      </c>
      <c r="E283" s="41">
        <v>0.0</v>
      </c>
      <c r="F283" s="44">
        <f t="shared" si="1"/>
        <v>0</v>
      </c>
      <c r="G283" s="1"/>
      <c r="I283" s="1"/>
      <c r="J283" s="47">
        <f t="shared" si="2"/>
        <v>0</v>
      </c>
      <c r="K283" s="1"/>
      <c r="L283" s="1"/>
      <c r="M283" s="1"/>
      <c r="N283" s="1"/>
      <c r="O283" s="1"/>
      <c r="P283" s="1"/>
      <c r="Q283" s="1"/>
      <c r="R283" s="1"/>
      <c r="S283" s="1"/>
      <c r="T283" s="1"/>
      <c r="U283" s="1"/>
      <c r="V283" s="1"/>
      <c r="W283" s="1"/>
      <c r="X283" s="1"/>
      <c r="Y283" s="1"/>
      <c r="Z283" s="1"/>
    </row>
    <row r="284" ht="12.75" customHeight="1">
      <c r="A284" s="43">
        <f>202+PRRAS!I100</f>
        <v>283</v>
      </c>
      <c r="B284" s="41">
        <f>ROUND(PRRAS!J100,2)</f>
        <v>0</v>
      </c>
      <c r="C284" s="41">
        <f>ROUND(PRRAS!K100,2)</f>
        <v>0</v>
      </c>
      <c r="D284" s="41">
        <v>0.0</v>
      </c>
      <c r="E284" s="41">
        <v>0.0</v>
      </c>
      <c r="F284" s="44">
        <f t="shared" si="1"/>
        <v>0</v>
      </c>
      <c r="G284" s="1"/>
      <c r="I284" s="1"/>
      <c r="J284" s="47">
        <f t="shared" si="2"/>
        <v>0</v>
      </c>
      <c r="K284" s="1"/>
      <c r="L284" s="1"/>
      <c r="M284" s="1"/>
      <c r="N284" s="1"/>
      <c r="O284" s="1"/>
      <c r="P284" s="1"/>
      <c r="Q284" s="1"/>
      <c r="R284" s="1"/>
      <c r="S284" s="1"/>
      <c r="T284" s="1"/>
      <c r="U284" s="1"/>
      <c r="V284" s="1"/>
      <c r="W284" s="1"/>
      <c r="X284" s="1"/>
      <c r="Y284" s="1"/>
      <c r="Z284" s="1"/>
    </row>
    <row r="285" ht="12.75" customHeight="1">
      <c r="A285" s="43">
        <f>202+PRRAS!I101</f>
        <v>284</v>
      </c>
      <c r="B285" s="41">
        <f>ROUND(PRRAS!J101,2)</f>
        <v>11095.49</v>
      </c>
      <c r="C285" s="41">
        <f>ROUND(PRRAS!K101,2)</f>
        <v>26577.19</v>
      </c>
      <c r="D285" s="41">
        <v>0.0</v>
      </c>
      <c r="E285" s="41">
        <v>0.0</v>
      </c>
      <c r="F285" s="44">
        <f t="shared" si="1"/>
        <v>182469.6308</v>
      </c>
      <c r="G285" s="1"/>
      <c r="I285" s="1"/>
      <c r="J285" s="47">
        <f t="shared" si="2"/>
        <v>0</v>
      </c>
      <c r="K285" s="1"/>
      <c r="L285" s="1"/>
      <c r="M285" s="1"/>
      <c r="N285" s="1"/>
      <c r="O285" s="1"/>
      <c r="P285" s="1"/>
      <c r="Q285" s="1"/>
      <c r="R285" s="1"/>
      <c r="S285" s="1"/>
      <c r="T285" s="1"/>
      <c r="U285" s="1"/>
      <c r="V285" s="1"/>
      <c r="W285" s="1"/>
      <c r="X285" s="1"/>
      <c r="Y285" s="1"/>
      <c r="Z285" s="1"/>
    </row>
    <row r="286" ht="12.75" customHeight="1">
      <c r="A286" s="43">
        <f>202+PRRAS!I102</f>
        <v>285</v>
      </c>
      <c r="B286" s="41">
        <f>ROUND(PRRAS!J102,2)</f>
        <v>11095.49</v>
      </c>
      <c r="C286" s="41">
        <f>ROUND(PRRAS!K102,2)</f>
        <v>26577.19</v>
      </c>
      <c r="D286" s="41">
        <v>0.0</v>
      </c>
      <c r="E286" s="41">
        <v>0.0</v>
      </c>
      <c r="F286" s="44">
        <f t="shared" si="1"/>
        <v>183112.1295</v>
      </c>
      <c r="G286" s="1"/>
      <c r="I286" s="1"/>
      <c r="J286" s="47">
        <f t="shared" si="2"/>
        <v>0</v>
      </c>
      <c r="K286" s="1"/>
      <c r="L286" s="1"/>
      <c r="M286" s="1"/>
      <c r="N286" s="1"/>
      <c r="O286" s="1"/>
      <c r="P286" s="1"/>
      <c r="Q286" s="1"/>
      <c r="R286" s="1"/>
      <c r="S286" s="1"/>
      <c r="T286" s="1"/>
      <c r="U286" s="1"/>
      <c r="V286" s="1"/>
      <c r="W286" s="1"/>
      <c r="X286" s="1"/>
      <c r="Y286" s="1"/>
      <c r="Z286" s="1"/>
    </row>
    <row r="287" ht="12.75" customHeight="1">
      <c r="A287" s="43">
        <f>202+PRRAS!I103</f>
        <v>286</v>
      </c>
      <c r="B287" s="41">
        <f>ROUND(PRRAS!J103,2)</f>
        <v>0</v>
      </c>
      <c r="C287" s="41">
        <f>ROUND(PRRAS!K103,2)</f>
        <v>0</v>
      </c>
      <c r="D287" s="41">
        <v>0.0</v>
      </c>
      <c r="E287" s="41">
        <v>0.0</v>
      </c>
      <c r="F287" s="44">
        <f t="shared" si="1"/>
        <v>0</v>
      </c>
      <c r="G287" s="1"/>
      <c r="I287" s="1"/>
      <c r="J287" s="47">
        <f t="shared" si="2"/>
        <v>0</v>
      </c>
      <c r="K287" s="1"/>
      <c r="L287" s="1"/>
      <c r="M287" s="1"/>
      <c r="N287" s="1"/>
      <c r="O287" s="1"/>
      <c r="P287" s="1"/>
      <c r="Q287" s="1"/>
      <c r="R287" s="1"/>
      <c r="S287" s="1"/>
      <c r="T287" s="1"/>
      <c r="U287" s="1"/>
      <c r="V287" s="1"/>
      <c r="W287" s="1"/>
      <c r="X287" s="1"/>
      <c r="Y287" s="1"/>
      <c r="Z287" s="1"/>
    </row>
    <row r="288" ht="12.75" customHeight="1">
      <c r="A288" s="43">
        <f>202+PRRAS!I104</f>
        <v>287</v>
      </c>
      <c r="B288" s="41">
        <f>ROUND(PRRAS!J104,2)</f>
        <v>0</v>
      </c>
      <c r="C288" s="41">
        <f>ROUND(PRRAS!K104,2)</f>
        <v>0</v>
      </c>
      <c r="D288" s="41">
        <v>0.0</v>
      </c>
      <c r="E288" s="41">
        <v>0.0</v>
      </c>
      <c r="F288" s="44">
        <f t="shared" si="1"/>
        <v>0</v>
      </c>
      <c r="G288" s="1"/>
      <c r="I288" s="1"/>
      <c r="J288" s="47">
        <f t="shared" si="2"/>
        <v>0</v>
      </c>
      <c r="K288" s="1"/>
      <c r="L288" s="1"/>
      <c r="M288" s="1"/>
      <c r="N288" s="1"/>
      <c r="O288" s="1"/>
      <c r="P288" s="1"/>
      <c r="Q288" s="1"/>
      <c r="R288" s="1"/>
      <c r="S288" s="1"/>
      <c r="T288" s="1"/>
      <c r="U288" s="1"/>
      <c r="V288" s="1"/>
      <c r="W288" s="1"/>
      <c r="X288" s="1"/>
      <c r="Y288" s="1"/>
      <c r="Z288" s="1"/>
    </row>
    <row r="289" ht="12.75" customHeight="1">
      <c r="A289" s="43">
        <f>202+PRRAS!I105</f>
        <v>288</v>
      </c>
      <c r="B289" s="41">
        <f>ROUND(PRRAS!J105,2)</f>
        <v>0</v>
      </c>
      <c r="C289" s="41">
        <f>ROUND(PRRAS!K105,2)</f>
        <v>0</v>
      </c>
      <c r="D289" s="41">
        <v>0.0</v>
      </c>
      <c r="E289" s="41">
        <v>0.0</v>
      </c>
      <c r="F289" s="44">
        <f t="shared" si="1"/>
        <v>0</v>
      </c>
      <c r="G289" s="1"/>
      <c r="I289" s="1"/>
      <c r="J289" s="47">
        <f t="shared" si="2"/>
        <v>0</v>
      </c>
      <c r="K289" s="1"/>
      <c r="L289" s="1"/>
      <c r="M289" s="1"/>
      <c r="N289" s="1"/>
      <c r="O289" s="1"/>
      <c r="P289" s="1"/>
      <c r="Q289" s="1"/>
      <c r="R289" s="1"/>
      <c r="S289" s="1"/>
      <c r="T289" s="1"/>
      <c r="U289" s="1"/>
      <c r="V289" s="1"/>
      <c r="W289" s="1"/>
      <c r="X289" s="1"/>
      <c r="Y289" s="1"/>
      <c r="Z289" s="1"/>
    </row>
    <row r="290" ht="12.75" customHeight="1">
      <c r="A290" s="43">
        <f>202+PRRAS!I106</f>
        <v>289</v>
      </c>
      <c r="B290" s="41">
        <f>ROUND(PRRAS!J106,2)</f>
        <v>16377.2</v>
      </c>
      <c r="C290" s="41">
        <f>ROUND(PRRAS!K106,2)</f>
        <v>45767.59</v>
      </c>
      <c r="D290" s="41">
        <v>0.0</v>
      </c>
      <c r="E290" s="41">
        <v>0.0</v>
      </c>
      <c r="F290" s="44">
        <f t="shared" si="1"/>
        <v>311866.7782</v>
      </c>
      <c r="G290" s="1"/>
      <c r="I290" s="1"/>
      <c r="J290" s="47">
        <f t="shared" si="2"/>
        <v>0</v>
      </c>
      <c r="K290" s="1"/>
      <c r="L290" s="1"/>
      <c r="M290" s="1"/>
      <c r="N290" s="1"/>
      <c r="O290" s="1"/>
      <c r="P290" s="1"/>
      <c r="Q290" s="1"/>
      <c r="R290" s="1"/>
      <c r="S290" s="1"/>
      <c r="T290" s="1"/>
      <c r="U290" s="1"/>
      <c r="V290" s="1"/>
      <c r="W290" s="1"/>
      <c r="X290" s="1"/>
      <c r="Y290" s="1"/>
      <c r="Z290" s="1"/>
    </row>
    <row r="291" ht="12.75" customHeight="1">
      <c r="A291" s="43">
        <f>202+PRRAS!I107</f>
        <v>290</v>
      </c>
      <c r="B291" s="41">
        <f>ROUND(PRRAS!J107,2)</f>
        <v>1229.68</v>
      </c>
      <c r="C291" s="41">
        <f>ROUND(PRRAS!K107,2)</f>
        <v>1683.81</v>
      </c>
      <c r="D291" s="41">
        <v>0.0</v>
      </c>
      <c r="E291" s="41">
        <v>0.0</v>
      </c>
      <c r="F291" s="44">
        <f t="shared" si="1"/>
        <v>13332.17</v>
      </c>
      <c r="G291" s="1"/>
      <c r="I291" s="1"/>
      <c r="J291" s="47">
        <f t="shared" si="2"/>
        <v>0</v>
      </c>
      <c r="K291" s="1"/>
      <c r="L291" s="1"/>
      <c r="M291" s="1"/>
      <c r="N291" s="1"/>
      <c r="O291" s="1"/>
      <c r="P291" s="1"/>
      <c r="Q291" s="1"/>
      <c r="R291" s="1"/>
      <c r="S291" s="1"/>
      <c r="T291" s="1"/>
      <c r="U291" s="1"/>
      <c r="V291" s="1"/>
      <c r="W291" s="1"/>
      <c r="X291" s="1"/>
      <c r="Y291" s="1"/>
      <c r="Z291" s="1"/>
    </row>
    <row r="292" ht="12.75" customHeight="1">
      <c r="A292" s="43">
        <f>202+PRRAS!I108</f>
        <v>291</v>
      </c>
      <c r="B292" s="41">
        <f>ROUND(PRRAS!J108,2)</f>
        <v>39.82</v>
      </c>
      <c r="C292" s="41">
        <f>ROUND(PRRAS!K108,2)</f>
        <v>16.59</v>
      </c>
      <c r="D292" s="41">
        <v>0.0</v>
      </c>
      <c r="E292" s="41">
        <v>0.0</v>
      </c>
      <c r="F292" s="44">
        <f t="shared" si="1"/>
        <v>212.43</v>
      </c>
      <c r="G292" s="1"/>
      <c r="I292" s="1"/>
      <c r="J292" s="47">
        <f t="shared" si="2"/>
        <v>0</v>
      </c>
      <c r="K292" s="1"/>
      <c r="L292" s="1"/>
      <c r="M292" s="1"/>
      <c r="N292" s="1"/>
      <c r="O292" s="1"/>
      <c r="P292" s="1"/>
      <c r="Q292" s="1"/>
      <c r="R292" s="1"/>
      <c r="S292" s="1"/>
      <c r="T292" s="1"/>
      <c r="U292" s="1"/>
      <c r="V292" s="1"/>
      <c r="W292" s="1"/>
      <c r="X292" s="1"/>
      <c r="Y292" s="1"/>
      <c r="Z292" s="1"/>
    </row>
    <row r="293" ht="12.75" customHeight="1">
      <c r="A293" s="43">
        <f>202+PRRAS!I109</f>
        <v>292</v>
      </c>
      <c r="B293" s="41">
        <f>ROUND(PRRAS!J109,2)</f>
        <v>745.9</v>
      </c>
      <c r="C293" s="41">
        <f>ROUND(PRRAS!K109,2)</f>
        <v>459.89</v>
      </c>
      <c r="D293" s="41">
        <v>0.0</v>
      </c>
      <c r="E293" s="41">
        <v>0.0</v>
      </c>
      <c r="F293" s="44">
        <f t="shared" si="1"/>
        <v>4863.7856</v>
      </c>
      <c r="G293" s="1"/>
      <c r="I293" s="1"/>
      <c r="J293" s="47">
        <f t="shared" si="2"/>
        <v>0</v>
      </c>
      <c r="K293" s="1"/>
      <c r="L293" s="1"/>
      <c r="M293" s="1"/>
      <c r="N293" s="1"/>
      <c r="O293" s="1"/>
      <c r="P293" s="1"/>
      <c r="Q293" s="1"/>
      <c r="R293" s="1"/>
      <c r="S293" s="1"/>
      <c r="T293" s="1"/>
      <c r="U293" s="1"/>
      <c r="V293" s="1"/>
      <c r="W293" s="1"/>
      <c r="X293" s="1"/>
      <c r="Y293" s="1"/>
      <c r="Z293" s="1"/>
    </row>
    <row r="294" ht="12.75" customHeight="1">
      <c r="A294" s="43">
        <f>202+PRRAS!I110</f>
        <v>293</v>
      </c>
      <c r="B294" s="41">
        <f>ROUND(PRRAS!J110,2)</f>
        <v>255.89</v>
      </c>
      <c r="C294" s="41">
        <f>ROUND(PRRAS!K110,2)</f>
        <v>963.86</v>
      </c>
      <c r="D294" s="41">
        <v>0.0</v>
      </c>
      <c r="E294" s="41">
        <v>0.0</v>
      </c>
      <c r="F294" s="44">
        <f t="shared" si="1"/>
        <v>6397.9773</v>
      </c>
      <c r="G294" s="1"/>
      <c r="I294" s="1"/>
      <c r="J294" s="47">
        <f t="shared" si="2"/>
        <v>0</v>
      </c>
      <c r="K294" s="1"/>
      <c r="L294" s="1"/>
      <c r="M294" s="1"/>
      <c r="N294" s="1"/>
      <c r="O294" s="1"/>
      <c r="P294" s="1"/>
      <c r="Q294" s="1"/>
      <c r="R294" s="1"/>
      <c r="S294" s="1"/>
      <c r="T294" s="1"/>
      <c r="U294" s="1"/>
      <c r="V294" s="1"/>
      <c r="W294" s="1"/>
      <c r="X294" s="1"/>
      <c r="Y294" s="1"/>
      <c r="Z294" s="1"/>
    </row>
    <row r="295" ht="12.75" customHeight="1">
      <c r="A295" s="43">
        <f>202+PRRAS!I111</f>
        <v>294</v>
      </c>
      <c r="B295" s="41">
        <f>ROUND(PRRAS!J111,2)</f>
        <v>7455.44</v>
      </c>
      <c r="C295" s="41">
        <f>ROUND(PRRAS!K111,2)</f>
        <v>7594.98</v>
      </c>
      <c r="D295" s="41">
        <v>0.0</v>
      </c>
      <c r="E295" s="41">
        <v>0.0</v>
      </c>
      <c r="F295" s="44">
        <f t="shared" si="1"/>
        <v>66577.476</v>
      </c>
      <c r="G295" s="1"/>
      <c r="I295" s="1"/>
      <c r="J295" s="47">
        <f t="shared" si="2"/>
        <v>0</v>
      </c>
      <c r="K295" s="1"/>
      <c r="L295" s="1"/>
      <c r="M295" s="1"/>
      <c r="N295" s="1"/>
      <c r="O295" s="1"/>
      <c r="P295" s="1"/>
      <c r="Q295" s="1"/>
      <c r="R295" s="1"/>
      <c r="S295" s="1"/>
      <c r="T295" s="1"/>
      <c r="U295" s="1"/>
      <c r="V295" s="1"/>
      <c r="W295" s="1"/>
      <c r="X295" s="1"/>
      <c r="Y295" s="1"/>
      <c r="Z295" s="1"/>
    </row>
    <row r="296" ht="12.75" customHeight="1">
      <c r="A296" s="43">
        <f>202+PRRAS!I112</f>
        <v>295</v>
      </c>
      <c r="B296" s="41">
        <f>ROUND(PRRAS!J112,2)</f>
        <v>0</v>
      </c>
      <c r="C296" s="41">
        <f>ROUND(PRRAS!K112,2)</f>
        <v>0</v>
      </c>
      <c r="D296" s="41">
        <v>0.0</v>
      </c>
      <c r="E296" s="41">
        <v>0.0</v>
      </c>
      <c r="F296" s="44">
        <f t="shared" si="1"/>
        <v>0</v>
      </c>
      <c r="G296" s="1"/>
      <c r="I296" s="1"/>
      <c r="J296" s="47">
        <f t="shared" si="2"/>
        <v>0</v>
      </c>
      <c r="K296" s="1"/>
      <c r="L296" s="1"/>
      <c r="M296" s="1"/>
      <c r="N296" s="1"/>
      <c r="O296" s="1"/>
      <c r="P296" s="1"/>
      <c r="Q296" s="1"/>
      <c r="R296" s="1"/>
      <c r="S296" s="1"/>
      <c r="T296" s="1"/>
      <c r="U296" s="1"/>
      <c r="V296" s="1"/>
      <c r="W296" s="1"/>
      <c r="X296" s="1"/>
      <c r="Y296" s="1"/>
      <c r="Z296" s="1"/>
    </row>
    <row r="297" ht="12.75" customHeight="1">
      <c r="A297" s="43">
        <f>202+PRRAS!I113</f>
        <v>296</v>
      </c>
      <c r="B297" s="41">
        <f>ROUND(PRRAS!J113,2)</f>
        <v>6158.07</v>
      </c>
      <c r="C297" s="41">
        <f>ROUND(PRRAS!K113,2)</f>
        <v>10822.9</v>
      </c>
      <c r="D297" s="41">
        <v>0.0</v>
      </c>
      <c r="E297" s="41">
        <v>0.0</v>
      </c>
      <c r="F297" s="44">
        <f t="shared" si="1"/>
        <v>82299.4552</v>
      </c>
      <c r="G297" s="1"/>
      <c r="I297" s="1"/>
      <c r="J297" s="47">
        <f t="shared" si="2"/>
        <v>0</v>
      </c>
      <c r="K297" s="1"/>
      <c r="L297" s="1"/>
      <c r="M297" s="1"/>
      <c r="N297" s="1"/>
      <c r="O297" s="1"/>
      <c r="P297" s="1"/>
      <c r="Q297" s="1"/>
      <c r="R297" s="1"/>
      <c r="S297" s="1"/>
      <c r="T297" s="1"/>
      <c r="U297" s="1"/>
      <c r="V297" s="1"/>
      <c r="W297" s="1"/>
      <c r="X297" s="1"/>
      <c r="Y297" s="1"/>
      <c r="Z297" s="1"/>
    </row>
    <row r="298" ht="12.75" customHeight="1">
      <c r="A298" s="43">
        <f>202+PRRAS!I114</f>
        <v>297</v>
      </c>
      <c r="B298" s="41">
        <f>ROUND(PRRAS!J114,2)</f>
        <v>159.27</v>
      </c>
      <c r="C298" s="41">
        <f>ROUND(PRRAS!K114,2)</f>
        <v>23301.99</v>
      </c>
      <c r="D298" s="41">
        <v>0.0</v>
      </c>
      <c r="E298" s="41">
        <v>0.0</v>
      </c>
      <c r="F298" s="44">
        <f t="shared" si="1"/>
        <v>138886.8525</v>
      </c>
      <c r="G298" s="1"/>
      <c r="I298" s="1"/>
      <c r="J298" s="47">
        <f t="shared" si="2"/>
        <v>0</v>
      </c>
      <c r="K298" s="1"/>
      <c r="L298" s="1"/>
      <c r="M298" s="1"/>
      <c r="N298" s="1"/>
      <c r="O298" s="1"/>
      <c r="P298" s="1"/>
      <c r="Q298" s="1"/>
      <c r="R298" s="1"/>
      <c r="S298" s="1"/>
      <c r="T298" s="1"/>
      <c r="U298" s="1"/>
      <c r="V298" s="1"/>
      <c r="W298" s="1"/>
      <c r="X298" s="1"/>
      <c r="Y298" s="1"/>
      <c r="Z298" s="1"/>
    </row>
    <row r="299" ht="12.75" customHeight="1">
      <c r="A299" s="43">
        <f>202+PRRAS!I115</f>
        <v>298</v>
      </c>
      <c r="B299" s="41">
        <f>ROUND(PRRAS!J115,2)</f>
        <v>333.13</v>
      </c>
      <c r="C299" s="41">
        <f>ROUND(PRRAS!K115,2)</f>
        <v>923.57</v>
      </c>
      <c r="D299" s="41">
        <v>0.0</v>
      </c>
      <c r="E299" s="41">
        <v>0.0</v>
      </c>
      <c r="F299" s="44">
        <f t="shared" si="1"/>
        <v>6497.2046</v>
      </c>
      <c r="G299" s="1"/>
      <c r="I299" s="1"/>
      <c r="J299" s="47">
        <f t="shared" si="2"/>
        <v>0</v>
      </c>
      <c r="K299" s="1"/>
      <c r="L299" s="1"/>
      <c r="M299" s="1"/>
      <c r="N299" s="1"/>
      <c r="O299" s="1"/>
      <c r="P299" s="1"/>
      <c r="Q299" s="1"/>
      <c r="R299" s="1"/>
      <c r="S299" s="1"/>
      <c r="T299" s="1"/>
      <c r="U299" s="1"/>
      <c r="V299" s="1"/>
      <c r="W299" s="1"/>
      <c r="X299" s="1"/>
      <c r="Y299" s="1"/>
      <c r="Z299" s="1"/>
    </row>
    <row r="300" ht="12.75" customHeight="1">
      <c r="A300" s="43">
        <f>202+PRRAS!I116</f>
        <v>299</v>
      </c>
      <c r="B300" s="41">
        <f>ROUND(PRRAS!J116,2)</f>
        <v>888.97</v>
      </c>
      <c r="C300" s="41">
        <f>ROUND(PRRAS!K116,2)</f>
        <v>684.2</v>
      </c>
      <c r="D300" s="41">
        <v>0.0</v>
      </c>
      <c r="E300" s="41">
        <v>0.0</v>
      </c>
      <c r="F300" s="44">
        <f t="shared" si="1"/>
        <v>6749.5363</v>
      </c>
      <c r="G300" s="1"/>
      <c r="I300" s="1"/>
      <c r="J300" s="47">
        <f t="shared" si="2"/>
        <v>0</v>
      </c>
      <c r="K300" s="1"/>
      <c r="L300" s="1"/>
      <c r="M300" s="1"/>
      <c r="N300" s="1"/>
      <c r="O300" s="1"/>
      <c r="P300" s="1"/>
      <c r="Q300" s="1"/>
      <c r="R300" s="1"/>
      <c r="S300" s="1"/>
      <c r="T300" s="1"/>
      <c r="U300" s="1"/>
      <c r="V300" s="1"/>
      <c r="W300" s="1"/>
      <c r="X300" s="1"/>
      <c r="Y300" s="1"/>
      <c r="Z300" s="1"/>
    </row>
    <row r="301" ht="12.75" customHeight="1">
      <c r="A301" s="43">
        <f>202+PRRAS!I117</f>
        <v>300</v>
      </c>
      <c r="B301" s="41">
        <f>ROUND(PRRAS!J117,2)</f>
        <v>700.64</v>
      </c>
      <c r="C301" s="41">
        <f>ROUND(PRRAS!K117,2)</f>
        <v>573.93</v>
      </c>
      <c r="D301" s="41">
        <v>0.0</v>
      </c>
      <c r="E301" s="41">
        <v>0.0</v>
      </c>
      <c r="F301" s="44">
        <f t="shared" si="1"/>
        <v>5545.5</v>
      </c>
      <c r="G301" s="1"/>
      <c r="I301" s="1"/>
      <c r="J301" s="47">
        <f t="shared" si="2"/>
        <v>0</v>
      </c>
      <c r="K301" s="1"/>
      <c r="L301" s="1"/>
      <c r="M301" s="1"/>
      <c r="N301" s="1"/>
      <c r="O301" s="1"/>
      <c r="P301" s="1"/>
      <c r="Q301" s="1"/>
      <c r="R301" s="1"/>
      <c r="S301" s="1"/>
      <c r="T301" s="1"/>
      <c r="U301" s="1"/>
      <c r="V301" s="1"/>
      <c r="W301" s="1"/>
      <c r="X301" s="1"/>
      <c r="Y301" s="1"/>
      <c r="Z301" s="1"/>
    </row>
    <row r="302" ht="12.75" customHeight="1">
      <c r="A302" s="43">
        <f>202+PRRAS!I118</f>
        <v>301</v>
      </c>
      <c r="B302" s="41">
        <f>ROUND(PRRAS!J118,2)</f>
        <v>0</v>
      </c>
      <c r="C302" s="41">
        <f>ROUND(PRRAS!K118,2)</f>
        <v>0</v>
      </c>
      <c r="D302" s="41">
        <v>0.0</v>
      </c>
      <c r="E302" s="41">
        <v>0.0</v>
      </c>
      <c r="F302" s="44">
        <f t="shared" si="1"/>
        <v>0</v>
      </c>
      <c r="G302" s="1"/>
      <c r="I302" s="1"/>
      <c r="J302" s="47">
        <f t="shared" si="2"/>
        <v>0</v>
      </c>
      <c r="K302" s="1"/>
      <c r="L302" s="1"/>
      <c r="M302" s="1"/>
      <c r="N302" s="1"/>
      <c r="O302" s="1"/>
      <c r="P302" s="1"/>
      <c r="Q302" s="1"/>
      <c r="R302" s="1"/>
      <c r="S302" s="1"/>
      <c r="T302" s="1"/>
      <c r="U302" s="1"/>
      <c r="V302" s="1"/>
      <c r="W302" s="1"/>
      <c r="X302" s="1"/>
      <c r="Y302" s="1"/>
      <c r="Z302" s="1"/>
    </row>
    <row r="303" ht="12.75" customHeight="1">
      <c r="A303" s="43">
        <f>202+PRRAS!I119</f>
        <v>302</v>
      </c>
      <c r="B303" s="41">
        <f>ROUND(PRRAS!J119,2)</f>
        <v>15.79</v>
      </c>
      <c r="C303" s="41">
        <f>ROUND(PRRAS!K119,2)</f>
        <v>110.27</v>
      </c>
      <c r="D303" s="41">
        <v>0.0</v>
      </c>
      <c r="E303" s="41">
        <v>0.0</v>
      </c>
      <c r="F303" s="44">
        <f t="shared" si="1"/>
        <v>713.7166</v>
      </c>
      <c r="G303" s="1"/>
      <c r="I303" s="1"/>
      <c r="J303" s="47">
        <f t="shared" si="2"/>
        <v>0</v>
      </c>
      <c r="K303" s="1"/>
      <c r="L303" s="1"/>
      <c r="M303" s="1"/>
      <c r="N303" s="1"/>
      <c r="O303" s="1"/>
      <c r="P303" s="1"/>
      <c r="Q303" s="1"/>
      <c r="R303" s="1"/>
      <c r="S303" s="1"/>
      <c r="T303" s="1"/>
      <c r="U303" s="1"/>
      <c r="V303" s="1"/>
      <c r="W303" s="1"/>
      <c r="X303" s="1"/>
      <c r="Y303" s="1"/>
      <c r="Z303" s="1"/>
    </row>
    <row r="304" ht="12.75" customHeight="1">
      <c r="A304" s="43">
        <f>202+PRRAS!I120</f>
        <v>303</v>
      </c>
      <c r="B304" s="41">
        <f>ROUND(PRRAS!J120,2)</f>
        <v>172.54</v>
      </c>
      <c r="C304" s="41">
        <f>ROUND(PRRAS!K120,2)</f>
        <v>0</v>
      </c>
      <c r="D304" s="41">
        <v>0.0</v>
      </c>
      <c r="E304" s="41">
        <v>0.0</v>
      </c>
      <c r="F304" s="44">
        <f t="shared" si="1"/>
        <v>522.7962</v>
      </c>
      <c r="G304" s="1"/>
      <c r="I304" s="1"/>
      <c r="J304" s="47">
        <f t="shared" si="2"/>
        <v>0</v>
      </c>
      <c r="K304" s="1"/>
      <c r="L304" s="1"/>
      <c r="M304" s="1"/>
      <c r="N304" s="1"/>
      <c r="O304" s="1"/>
      <c r="P304" s="1"/>
      <c r="Q304" s="1"/>
      <c r="R304" s="1"/>
      <c r="S304" s="1"/>
      <c r="T304" s="1"/>
      <c r="U304" s="1"/>
      <c r="V304" s="1"/>
      <c r="W304" s="1"/>
      <c r="X304" s="1"/>
      <c r="Y304" s="1"/>
      <c r="Z304" s="1"/>
    </row>
    <row r="305" ht="12.75" customHeight="1">
      <c r="A305" s="43">
        <f>202+PRRAS!I121</f>
        <v>304</v>
      </c>
      <c r="B305" s="41">
        <f>ROUND(PRRAS!J121,2)</f>
        <v>2400.42</v>
      </c>
      <c r="C305" s="41">
        <f>ROUND(PRRAS!K121,2)</f>
        <v>8071.36</v>
      </c>
      <c r="D305" s="41">
        <v>0.0</v>
      </c>
      <c r="E305" s="41">
        <v>0.0</v>
      </c>
      <c r="F305" s="44">
        <f t="shared" si="1"/>
        <v>56371.1456</v>
      </c>
      <c r="G305" s="1"/>
      <c r="I305" s="1"/>
      <c r="J305" s="47">
        <f t="shared" si="2"/>
        <v>0</v>
      </c>
      <c r="K305" s="1"/>
      <c r="L305" s="1"/>
      <c r="M305" s="1"/>
      <c r="N305" s="1"/>
      <c r="O305" s="1"/>
      <c r="P305" s="1"/>
      <c r="Q305" s="1"/>
      <c r="R305" s="1"/>
      <c r="S305" s="1"/>
      <c r="T305" s="1"/>
      <c r="U305" s="1"/>
      <c r="V305" s="1"/>
      <c r="W305" s="1"/>
      <c r="X305" s="1"/>
      <c r="Y305" s="1"/>
      <c r="Z305" s="1"/>
    </row>
    <row r="306" ht="12.75" customHeight="1">
      <c r="A306" s="43">
        <f>202+PRRAS!I122</f>
        <v>305</v>
      </c>
      <c r="B306" s="41">
        <f>ROUND(PRRAS!J122,2)</f>
        <v>0</v>
      </c>
      <c r="C306" s="41">
        <f>ROUND(PRRAS!K122,2)</f>
        <v>5863.55</v>
      </c>
      <c r="D306" s="41">
        <v>0.0</v>
      </c>
      <c r="E306" s="41">
        <v>0.0</v>
      </c>
      <c r="F306" s="44">
        <f t="shared" si="1"/>
        <v>35767.655</v>
      </c>
      <c r="G306" s="1"/>
      <c r="I306" s="1"/>
      <c r="J306" s="47">
        <f t="shared" si="2"/>
        <v>0</v>
      </c>
      <c r="K306" s="1"/>
      <c r="L306" s="1"/>
      <c r="M306" s="1"/>
      <c r="N306" s="1"/>
      <c r="O306" s="1"/>
      <c r="P306" s="1"/>
      <c r="Q306" s="1"/>
      <c r="R306" s="1"/>
      <c r="S306" s="1"/>
      <c r="T306" s="1"/>
      <c r="U306" s="1"/>
      <c r="V306" s="1"/>
      <c r="W306" s="1"/>
      <c r="X306" s="1"/>
      <c r="Y306" s="1"/>
      <c r="Z306" s="1"/>
    </row>
    <row r="307" ht="12.75" customHeight="1">
      <c r="A307" s="43">
        <f>202+PRRAS!I123</f>
        <v>306</v>
      </c>
      <c r="B307" s="41">
        <f>ROUND(PRRAS!J123,2)</f>
        <v>1932.44</v>
      </c>
      <c r="C307" s="41">
        <f>ROUND(PRRAS!K123,2)</f>
        <v>1497.75</v>
      </c>
      <c r="D307" s="41">
        <v>0.0</v>
      </c>
      <c r="E307" s="41">
        <v>0.0</v>
      </c>
      <c r="F307" s="44">
        <f t="shared" si="1"/>
        <v>15079.4964</v>
      </c>
      <c r="G307" s="1"/>
      <c r="I307" s="1"/>
      <c r="J307" s="47">
        <f t="shared" si="2"/>
        <v>0</v>
      </c>
      <c r="K307" s="1"/>
      <c r="L307" s="1"/>
      <c r="M307" s="1"/>
      <c r="N307" s="1"/>
      <c r="O307" s="1"/>
      <c r="P307" s="1"/>
      <c r="Q307" s="1"/>
      <c r="R307" s="1"/>
      <c r="S307" s="1"/>
      <c r="T307" s="1"/>
      <c r="U307" s="1"/>
      <c r="V307" s="1"/>
      <c r="W307" s="1"/>
      <c r="X307" s="1"/>
      <c r="Y307" s="1"/>
      <c r="Z307" s="1"/>
    </row>
    <row r="308" ht="12.75" customHeight="1">
      <c r="A308" s="43">
        <f>202+PRRAS!I124</f>
        <v>307</v>
      </c>
      <c r="B308" s="41">
        <f>ROUND(PRRAS!J124,2)</f>
        <v>199.08</v>
      </c>
      <c r="C308" s="41">
        <f>ROUND(PRRAS!K124,2)</f>
        <v>0</v>
      </c>
      <c r="D308" s="41">
        <v>0.0</v>
      </c>
      <c r="E308" s="41">
        <v>0.0</v>
      </c>
      <c r="F308" s="44">
        <f t="shared" si="1"/>
        <v>611.1756</v>
      </c>
      <c r="G308" s="1"/>
      <c r="I308" s="1"/>
      <c r="J308" s="47">
        <f t="shared" si="2"/>
        <v>0</v>
      </c>
      <c r="K308" s="1"/>
      <c r="L308" s="1"/>
      <c r="M308" s="1"/>
      <c r="N308" s="1"/>
      <c r="O308" s="1"/>
      <c r="P308" s="1"/>
      <c r="Q308" s="1"/>
      <c r="R308" s="1"/>
      <c r="S308" s="1"/>
      <c r="T308" s="1"/>
      <c r="U308" s="1"/>
      <c r="V308" s="1"/>
      <c r="W308" s="1"/>
      <c r="X308" s="1"/>
      <c r="Y308" s="1"/>
      <c r="Z308" s="1"/>
    </row>
    <row r="309" ht="12.75" customHeight="1">
      <c r="A309" s="43">
        <f>202+PRRAS!I125</f>
        <v>308</v>
      </c>
      <c r="B309" s="41">
        <f>ROUND(PRRAS!J125,2)</f>
        <v>0</v>
      </c>
      <c r="C309" s="41">
        <f>ROUND(PRRAS!K125,2)</f>
        <v>710.06</v>
      </c>
      <c r="D309" s="41">
        <v>0.0</v>
      </c>
      <c r="E309" s="41">
        <v>0.0</v>
      </c>
      <c r="F309" s="44">
        <f t="shared" si="1"/>
        <v>4373.9696</v>
      </c>
      <c r="G309" s="1"/>
      <c r="I309" s="1"/>
      <c r="J309" s="47">
        <f t="shared" si="2"/>
        <v>0</v>
      </c>
      <c r="K309" s="1"/>
      <c r="L309" s="1"/>
      <c r="M309" s="1"/>
      <c r="N309" s="1"/>
      <c r="O309" s="1"/>
      <c r="P309" s="1"/>
      <c r="Q309" s="1"/>
      <c r="R309" s="1"/>
      <c r="S309" s="1"/>
      <c r="T309" s="1"/>
      <c r="U309" s="1"/>
      <c r="V309" s="1"/>
      <c r="W309" s="1"/>
      <c r="X309" s="1"/>
      <c r="Y309" s="1"/>
      <c r="Z309" s="1"/>
    </row>
    <row r="310" ht="12.75" customHeight="1">
      <c r="A310" s="43">
        <f>202+PRRAS!I126</f>
        <v>309</v>
      </c>
      <c r="B310" s="41">
        <f>ROUND(PRRAS!J126,2)</f>
        <v>268.9</v>
      </c>
      <c r="C310" s="41">
        <f>ROUND(PRRAS!K126,2)</f>
        <v>0</v>
      </c>
      <c r="D310" s="41">
        <v>0.0</v>
      </c>
      <c r="E310" s="41">
        <v>0.0</v>
      </c>
      <c r="F310" s="44">
        <f t="shared" si="1"/>
        <v>830.901</v>
      </c>
      <c r="G310" s="1"/>
      <c r="I310" s="1"/>
      <c r="J310" s="47">
        <f t="shared" si="2"/>
        <v>0</v>
      </c>
      <c r="K310" s="1"/>
      <c r="L310" s="1"/>
      <c r="M310" s="1"/>
      <c r="N310" s="1"/>
      <c r="O310" s="1"/>
      <c r="P310" s="1"/>
      <c r="Q310" s="1"/>
      <c r="R310" s="1"/>
      <c r="S310" s="1"/>
      <c r="T310" s="1"/>
      <c r="U310" s="1"/>
      <c r="V310" s="1"/>
      <c r="W310" s="1"/>
      <c r="X310" s="1"/>
      <c r="Y310" s="1"/>
      <c r="Z310" s="1"/>
    </row>
    <row r="311" ht="12.75" customHeight="1">
      <c r="A311" s="43">
        <f>202+PRRAS!I127</f>
        <v>310</v>
      </c>
      <c r="B311" s="41">
        <f>ROUND(PRRAS!J127,2)</f>
        <v>139.23</v>
      </c>
      <c r="C311" s="41">
        <f>ROUND(PRRAS!K127,2)</f>
        <v>429.48</v>
      </c>
      <c r="D311" s="41">
        <v>0.0</v>
      </c>
      <c r="E311" s="41">
        <v>0.0</v>
      </c>
      <c r="F311" s="44">
        <f t="shared" si="1"/>
        <v>3094.389</v>
      </c>
      <c r="G311" s="1"/>
      <c r="I311" s="1"/>
      <c r="J311" s="47">
        <f t="shared" si="2"/>
        <v>0</v>
      </c>
      <c r="K311" s="1"/>
      <c r="L311" s="1"/>
      <c r="M311" s="1"/>
      <c r="N311" s="1"/>
      <c r="O311" s="1"/>
      <c r="P311" s="1"/>
      <c r="Q311" s="1"/>
      <c r="R311" s="1"/>
      <c r="S311" s="1"/>
      <c r="T311" s="1"/>
      <c r="U311" s="1"/>
      <c r="V311" s="1"/>
      <c r="W311" s="1"/>
      <c r="X311" s="1"/>
      <c r="Y311" s="1"/>
      <c r="Z311" s="1"/>
    </row>
    <row r="312" ht="12.75" customHeight="1">
      <c r="A312" s="43">
        <f>202+PRRAS!I128</f>
        <v>311</v>
      </c>
      <c r="B312" s="41">
        <f>ROUND(PRRAS!J128,2)</f>
        <v>1615.9</v>
      </c>
      <c r="C312" s="41">
        <f>ROUND(PRRAS!K128,2)</f>
        <v>1571.45</v>
      </c>
      <c r="D312" s="41">
        <v>0.0</v>
      </c>
      <c r="E312" s="41">
        <v>0.0</v>
      </c>
      <c r="F312" s="44">
        <f t="shared" si="1"/>
        <v>14799.868</v>
      </c>
      <c r="G312" s="1"/>
      <c r="I312" s="1"/>
      <c r="J312" s="47">
        <f t="shared" si="2"/>
        <v>0</v>
      </c>
      <c r="K312" s="1"/>
      <c r="L312" s="1"/>
      <c r="M312" s="1"/>
      <c r="N312" s="1"/>
      <c r="O312" s="1"/>
      <c r="P312" s="1"/>
      <c r="Q312" s="1"/>
      <c r="R312" s="1"/>
      <c r="S312" s="1"/>
      <c r="T312" s="1"/>
      <c r="U312" s="1"/>
      <c r="V312" s="1"/>
      <c r="W312" s="1"/>
      <c r="X312" s="1"/>
      <c r="Y312" s="1"/>
      <c r="Z312" s="1"/>
    </row>
    <row r="313" ht="12.75" customHeight="1">
      <c r="A313" s="43">
        <f>202+PRRAS!I129</f>
        <v>312</v>
      </c>
      <c r="B313" s="41">
        <f>ROUND(PRRAS!J129,2)</f>
        <v>0</v>
      </c>
      <c r="C313" s="41">
        <f>ROUND(PRRAS!K129,2)</f>
        <v>0</v>
      </c>
      <c r="D313" s="41">
        <v>0.0</v>
      </c>
      <c r="E313" s="41">
        <v>0.0</v>
      </c>
      <c r="F313" s="44">
        <f t="shared" si="1"/>
        <v>0</v>
      </c>
      <c r="G313" s="1"/>
      <c r="I313" s="1"/>
      <c r="J313" s="47">
        <f t="shared" si="2"/>
        <v>0</v>
      </c>
      <c r="K313" s="1"/>
      <c r="L313" s="1"/>
      <c r="M313" s="1"/>
      <c r="N313" s="1"/>
      <c r="O313" s="1"/>
      <c r="P313" s="1"/>
      <c r="Q313" s="1"/>
      <c r="R313" s="1"/>
      <c r="S313" s="1"/>
      <c r="T313" s="1"/>
      <c r="U313" s="1"/>
      <c r="V313" s="1"/>
      <c r="W313" s="1"/>
      <c r="X313" s="1"/>
      <c r="Y313" s="1"/>
      <c r="Z313" s="1"/>
    </row>
    <row r="314" ht="12.75" customHeight="1">
      <c r="A314" s="43">
        <f>202+PRRAS!I130</f>
        <v>313</v>
      </c>
      <c r="B314" s="41">
        <f>ROUND(PRRAS!J130,2)</f>
        <v>0</v>
      </c>
      <c r="C314" s="41">
        <f>ROUND(PRRAS!K130,2)</f>
        <v>0</v>
      </c>
      <c r="D314" s="41">
        <v>0.0</v>
      </c>
      <c r="E314" s="41">
        <v>0.0</v>
      </c>
      <c r="F314" s="44">
        <f t="shared" si="1"/>
        <v>0</v>
      </c>
      <c r="G314" s="1"/>
      <c r="I314" s="1"/>
      <c r="J314" s="47">
        <f t="shared" si="2"/>
        <v>0</v>
      </c>
      <c r="K314" s="1"/>
      <c r="L314" s="1"/>
      <c r="M314" s="1"/>
      <c r="N314" s="1"/>
      <c r="O314" s="1"/>
      <c r="P314" s="1"/>
      <c r="Q314" s="1"/>
      <c r="R314" s="1"/>
      <c r="S314" s="1"/>
      <c r="T314" s="1"/>
      <c r="U314" s="1"/>
      <c r="V314" s="1"/>
      <c r="W314" s="1"/>
      <c r="X314" s="1"/>
      <c r="Y314" s="1"/>
      <c r="Z314" s="1"/>
    </row>
    <row r="315" ht="12.75" customHeight="1">
      <c r="A315" s="43">
        <f>202+PRRAS!I131</f>
        <v>314</v>
      </c>
      <c r="B315" s="41">
        <f>ROUND(PRRAS!J131,2)</f>
        <v>0</v>
      </c>
      <c r="C315" s="41">
        <f>ROUND(PRRAS!K131,2)</f>
        <v>0</v>
      </c>
      <c r="D315" s="41">
        <v>0.0</v>
      </c>
      <c r="E315" s="41">
        <v>0.0</v>
      </c>
      <c r="F315" s="44">
        <f t="shared" si="1"/>
        <v>0</v>
      </c>
      <c r="G315" s="1"/>
      <c r="I315" s="1"/>
      <c r="J315" s="47">
        <f t="shared" si="2"/>
        <v>0</v>
      </c>
      <c r="K315" s="1"/>
      <c r="L315" s="1"/>
      <c r="M315" s="1"/>
      <c r="N315" s="1"/>
      <c r="O315" s="1"/>
      <c r="P315" s="1"/>
      <c r="Q315" s="1"/>
      <c r="R315" s="1"/>
      <c r="S315" s="1"/>
      <c r="T315" s="1"/>
      <c r="U315" s="1"/>
      <c r="V315" s="1"/>
      <c r="W315" s="1"/>
      <c r="X315" s="1"/>
      <c r="Y315" s="1"/>
      <c r="Z315" s="1"/>
    </row>
    <row r="316" ht="12.75" customHeight="1">
      <c r="A316" s="43">
        <f>202+PRRAS!I132</f>
        <v>315</v>
      </c>
      <c r="B316" s="41">
        <f>ROUND(PRRAS!J132,2)</f>
        <v>0</v>
      </c>
      <c r="C316" s="41">
        <f>ROUND(PRRAS!K132,2)</f>
        <v>0</v>
      </c>
      <c r="D316" s="41">
        <v>0.0</v>
      </c>
      <c r="E316" s="41">
        <v>0.0</v>
      </c>
      <c r="F316" s="44">
        <f t="shared" si="1"/>
        <v>0</v>
      </c>
      <c r="G316" s="1"/>
      <c r="I316" s="1"/>
      <c r="J316" s="47">
        <f t="shared" si="2"/>
        <v>0</v>
      </c>
      <c r="K316" s="1"/>
      <c r="L316" s="1"/>
      <c r="M316" s="1"/>
      <c r="N316" s="1"/>
      <c r="O316" s="1"/>
      <c r="P316" s="1"/>
      <c r="Q316" s="1"/>
      <c r="R316" s="1"/>
      <c r="S316" s="1"/>
      <c r="T316" s="1"/>
      <c r="U316" s="1"/>
      <c r="V316" s="1"/>
      <c r="W316" s="1"/>
      <c r="X316" s="1"/>
      <c r="Y316" s="1"/>
      <c r="Z316" s="1"/>
    </row>
    <row r="317" ht="12.75" customHeight="1">
      <c r="A317" s="43">
        <f>202+PRRAS!I133</f>
        <v>316</v>
      </c>
      <c r="B317" s="41">
        <f>ROUND(PRRAS!J133,2)</f>
        <v>0</v>
      </c>
      <c r="C317" s="41">
        <f>ROUND(PRRAS!K133,2)</f>
        <v>0</v>
      </c>
      <c r="D317" s="41">
        <v>0.0</v>
      </c>
      <c r="E317" s="41">
        <v>0.0</v>
      </c>
      <c r="F317" s="44">
        <f t="shared" si="1"/>
        <v>0</v>
      </c>
      <c r="G317" s="1"/>
      <c r="I317" s="1"/>
      <c r="J317" s="47">
        <f t="shared" si="2"/>
        <v>0</v>
      </c>
      <c r="K317" s="1"/>
      <c r="L317" s="1"/>
      <c r="M317" s="1"/>
      <c r="N317" s="1"/>
      <c r="O317" s="1"/>
      <c r="P317" s="1"/>
      <c r="Q317" s="1"/>
      <c r="R317" s="1"/>
      <c r="S317" s="1"/>
      <c r="T317" s="1"/>
      <c r="U317" s="1"/>
      <c r="V317" s="1"/>
      <c r="W317" s="1"/>
      <c r="X317" s="1"/>
      <c r="Y317" s="1"/>
      <c r="Z317" s="1"/>
    </row>
    <row r="318" ht="12.75" customHeight="1">
      <c r="A318" s="43">
        <f>202+PRRAS!I134</f>
        <v>317</v>
      </c>
      <c r="B318" s="41">
        <f>ROUND(PRRAS!J134,2)</f>
        <v>1615.9</v>
      </c>
      <c r="C318" s="41">
        <f>ROUND(PRRAS!K134,2)</f>
        <v>1571.45</v>
      </c>
      <c r="D318" s="41">
        <v>0.0</v>
      </c>
      <c r="E318" s="41">
        <v>0.0</v>
      </c>
      <c r="F318" s="44">
        <f t="shared" si="1"/>
        <v>15085.396</v>
      </c>
      <c r="G318" s="1"/>
      <c r="I318" s="1"/>
      <c r="J318" s="47">
        <f t="shared" si="2"/>
        <v>0</v>
      </c>
      <c r="K318" s="1"/>
      <c r="L318" s="1"/>
      <c r="M318" s="1"/>
      <c r="N318" s="1"/>
      <c r="O318" s="1"/>
      <c r="P318" s="1"/>
      <c r="Q318" s="1"/>
      <c r="R318" s="1"/>
      <c r="S318" s="1"/>
      <c r="T318" s="1"/>
      <c r="U318" s="1"/>
      <c r="V318" s="1"/>
      <c r="W318" s="1"/>
      <c r="X318" s="1"/>
      <c r="Y318" s="1"/>
      <c r="Z318" s="1"/>
    </row>
    <row r="319" ht="12.75" customHeight="1">
      <c r="A319" s="43">
        <f>202+PRRAS!I135</f>
        <v>318</v>
      </c>
      <c r="B319" s="41">
        <f>ROUND(PRRAS!J135,2)</f>
        <v>1614.84</v>
      </c>
      <c r="C319" s="41">
        <f>ROUND(PRRAS!K135,2)</f>
        <v>1571.45</v>
      </c>
      <c r="D319" s="41">
        <v>0.0</v>
      </c>
      <c r="E319" s="41">
        <v>0.0</v>
      </c>
      <c r="F319" s="44">
        <f t="shared" si="1"/>
        <v>15129.6132</v>
      </c>
      <c r="G319" s="1"/>
      <c r="I319" s="1"/>
      <c r="J319" s="47">
        <f t="shared" si="2"/>
        <v>0</v>
      </c>
      <c r="K319" s="1"/>
      <c r="L319" s="1"/>
      <c r="M319" s="1"/>
      <c r="N319" s="1"/>
      <c r="O319" s="1"/>
      <c r="P319" s="1"/>
      <c r="Q319" s="1"/>
      <c r="R319" s="1"/>
      <c r="S319" s="1"/>
      <c r="T319" s="1"/>
      <c r="U319" s="1"/>
      <c r="V319" s="1"/>
      <c r="W319" s="1"/>
      <c r="X319" s="1"/>
      <c r="Y319" s="1"/>
      <c r="Z319" s="1"/>
    </row>
    <row r="320" ht="12.75" customHeight="1">
      <c r="A320" s="43">
        <f>202+PRRAS!I136</f>
        <v>319</v>
      </c>
      <c r="B320" s="41">
        <f>ROUND(PRRAS!J136,2)</f>
        <v>1.06</v>
      </c>
      <c r="C320" s="41">
        <f>ROUND(PRRAS!K136,2)</f>
        <v>0</v>
      </c>
      <c r="D320" s="41">
        <v>0.0</v>
      </c>
      <c r="E320" s="41">
        <v>0.0</v>
      </c>
      <c r="F320" s="44">
        <f t="shared" si="1"/>
        <v>3.3814</v>
      </c>
      <c r="G320" s="1"/>
      <c r="I320" s="1"/>
      <c r="J320" s="47">
        <f t="shared" si="2"/>
        <v>0</v>
      </c>
      <c r="K320" s="1"/>
      <c r="L320" s="1"/>
      <c r="M320" s="1"/>
      <c r="N320" s="1"/>
      <c r="O320" s="1"/>
      <c r="P320" s="1"/>
      <c r="Q320" s="1"/>
      <c r="R320" s="1"/>
      <c r="S320" s="1"/>
      <c r="T320" s="1"/>
      <c r="U320" s="1"/>
      <c r="V320" s="1"/>
      <c r="W320" s="1"/>
      <c r="X320" s="1"/>
      <c r="Y320" s="1"/>
      <c r="Z320" s="1"/>
    </row>
    <row r="321" ht="12.75" customHeight="1">
      <c r="A321" s="43">
        <f>202+PRRAS!I137</f>
        <v>320</v>
      </c>
      <c r="B321" s="41">
        <f>ROUND(PRRAS!J137,2)</f>
        <v>0</v>
      </c>
      <c r="C321" s="41">
        <f>ROUND(PRRAS!K137,2)</f>
        <v>0</v>
      </c>
      <c r="D321" s="41">
        <v>0.0</v>
      </c>
      <c r="E321" s="41">
        <v>0.0</v>
      </c>
      <c r="F321" s="44">
        <f t="shared" si="1"/>
        <v>0</v>
      </c>
      <c r="G321" s="1"/>
      <c r="I321" s="1"/>
      <c r="J321" s="47">
        <f t="shared" si="2"/>
        <v>0</v>
      </c>
      <c r="K321" s="1"/>
      <c r="L321" s="1"/>
      <c r="M321" s="1"/>
      <c r="N321" s="1"/>
      <c r="O321" s="1"/>
      <c r="P321" s="1"/>
      <c r="Q321" s="1"/>
      <c r="R321" s="1"/>
      <c r="S321" s="1"/>
      <c r="T321" s="1"/>
      <c r="U321" s="1"/>
      <c r="V321" s="1"/>
      <c r="W321" s="1"/>
      <c r="X321" s="1"/>
      <c r="Y321" s="1"/>
      <c r="Z321" s="1"/>
    </row>
    <row r="322" ht="12.75" customHeight="1">
      <c r="A322" s="43">
        <f>202+PRRAS!I138</f>
        <v>321</v>
      </c>
      <c r="B322" s="41">
        <f>ROUND(PRRAS!J138,2)</f>
        <v>0</v>
      </c>
      <c r="C322" s="41">
        <f>ROUND(PRRAS!K138,2)</f>
        <v>0</v>
      </c>
      <c r="D322" s="41">
        <v>0.0</v>
      </c>
      <c r="E322" s="41">
        <v>0.0</v>
      </c>
      <c r="F322" s="44">
        <f t="shared" si="1"/>
        <v>0</v>
      </c>
      <c r="G322" s="1"/>
      <c r="I322" s="1"/>
      <c r="J322" s="47">
        <f t="shared" si="2"/>
        <v>0</v>
      </c>
      <c r="K322" s="1"/>
      <c r="L322" s="1"/>
      <c r="M322" s="1"/>
      <c r="N322" s="1"/>
      <c r="O322" s="1"/>
      <c r="P322" s="1"/>
      <c r="Q322" s="1"/>
      <c r="R322" s="1"/>
      <c r="S322" s="1"/>
      <c r="T322" s="1"/>
      <c r="U322" s="1"/>
      <c r="V322" s="1"/>
      <c r="W322" s="1"/>
      <c r="X322" s="1"/>
      <c r="Y322" s="1"/>
      <c r="Z322" s="1"/>
    </row>
    <row r="323" ht="12.75" customHeight="1">
      <c r="A323" s="43">
        <f>202+PRRAS!I139</f>
        <v>322</v>
      </c>
      <c r="B323" s="41">
        <f>ROUND(PRRAS!J139,2)</f>
        <v>0</v>
      </c>
      <c r="C323" s="41">
        <f>ROUND(PRRAS!K139,2)</f>
        <v>0</v>
      </c>
      <c r="D323" s="41">
        <v>0.0</v>
      </c>
      <c r="E323" s="41">
        <v>0.0</v>
      </c>
      <c r="F323" s="44">
        <f t="shared" si="1"/>
        <v>0</v>
      </c>
      <c r="G323" s="1"/>
      <c r="I323" s="1"/>
      <c r="J323" s="47">
        <f t="shared" si="2"/>
        <v>0</v>
      </c>
      <c r="K323" s="1"/>
      <c r="L323" s="1"/>
      <c r="M323" s="1"/>
      <c r="N323" s="1"/>
      <c r="O323" s="1"/>
      <c r="P323" s="1"/>
      <c r="Q323" s="1"/>
      <c r="R323" s="1"/>
      <c r="S323" s="1"/>
      <c r="T323" s="1"/>
      <c r="U323" s="1"/>
      <c r="V323" s="1"/>
      <c r="W323" s="1"/>
      <c r="X323" s="1"/>
      <c r="Y323" s="1"/>
      <c r="Z323" s="1"/>
    </row>
    <row r="324" ht="12.75" customHeight="1">
      <c r="A324" s="43">
        <f>202+PRRAS!I140</f>
        <v>323</v>
      </c>
      <c r="B324" s="41">
        <f>ROUND(PRRAS!J140,2)</f>
        <v>0</v>
      </c>
      <c r="C324" s="41">
        <f>ROUND(PRRAS!K140,2)</f>
        <v>0</v>
      </c>
      <c r="D324" s="41">
        <v>0.0</v>
      </c>
      <c r="E324" s="41">
        <v>0.0</v>
      </c>
      <c r="F324" s="44">
        <f t="shared" si="1"/>
        <v>0</v>
      </c>
      <c r="G324" s="1"/>
      <c r="I324" s="1"/>
      <c r="J324" s="47">
        <f t="shared" si="2"/>
        <v>0</v>
      </c>
      <c r="K324" s="1"/>
      <c r="L324" s="1"/>
      <c r="M324" s="1"/>
      <c r="N324" s="1"/>
      <c r="O324" s="1"/>
      <c r="P324" s="1"/>
      <c r="Q324" s="1"/>
      <c r="R324" s="1"/>
      <c r="S324" s="1"/>
      <c r="T324" s="1"/>
      <c r="U324" s="1"/>
      <c r="V324" s="1"/>
      <c r="W324" s="1"/>
      <c r="X324" s="1"/>
      <c r="Y324" s="1"/>
      <c r="Z324" s="1"/>
    </row>
    <row r="325" ht="12.75" customHeight="1">
      <c r="A325" s="43">
        <f>202+PRRAS!I141</f>
        <v>324</v>
      </c>
      <c r="B325" s="41">
        <f>ROUND(PRRAS!J141,2)</f>
        <v>0</v>
      </c>
      <c r="C325" s="41">
        <f>ROUND(PRRAS!K141,2)</f>
        <v>0</v>
      </c>
      <c r="D325" s="41">
        <v>0.0</v>
      </c>
      <c r="E325" s="41">
        <v>0.0</v>
      </c>
      <c r="F325" s="44">
        <f t="shared" si="1"/>
        <v>0</v>
      </c>
      <c r="G325" s="1"/>
      <c r="I325" s="1"/>
      <c r="J325" s="47">
        <f t="shared" si="2"/>
        <v>0</v>
      </c>
      <c r="K325" s="1"/>
      <c r="L325" s="1"/>
      <c r="M325" s="1"/>
      <c r="N325" s="1"/>
      <c r="O325" s="1"/>
      <c r="P325" s="1"/>
      <c r="Q325" s="1"/>
      <c r="R325" s="1"/>
      <c r="S325" s="1"/>
      <c r="T325" s="1"/>
      <c r="U325" s="1"/>
      <c r="V325" s="1"/>
      <c r="W325" s="1"/>
      <c r="X325" s="1"/>
      <c r="Y325" s="1"/>
      <c r="Z325" s="1"/>
    </row>
    <row r="326" ht="12.75" customHeight="1">
      <c r="A326" s="43">
        <f>202+PRRAS!I142</f>
        <v>325</v>
      </c>
      <c r="B326" s="41">
        <f>ROUND(PRRAS!J142,2)</f>
        <v>0</v>
      </c>
      <c r="C326" s="41">
        <f>ROUND(PRRAS!K142,2)</f>
        <v>0</v>
      </c>
      <c r="D326" s="41">
        <v>0.0</v>
      </c>
      <c r="E326" s="41">
        <v>0.0</v>
      </c>
      <c r="F326" s="44">
        <f t="shared" si="1"/>
        <v>0</v>
      </c>
      <c r="G326" s="1"/>
      <c r="I326" s="1"/>
      <c r="J326" s="47">
        <f t="shared" si="2"/>
        <v>0</v>
      </c>
      <c r="K326" s="1"/>
      <c r="L326" s="1"/>
      <c r="M326" s="1"/>
      <c r="N326" s="1"/>
      <c r="O326" s="1"/>
      <c r="P326" s="1"/>
      <c r="Q326" s="1"/>
      <c r="R326" s="1"/>
      <c r="S326" s="1"/>
      <c r="T326" s="1"/>
      <c r="U326" s="1"/>
      <c r="V326" s="1"/>
      <c r="W326" s="1"/>
      <c r="X326" s="1"/>
      <c r="Y326" s="1"/>
      <c r="Z326" s="1"/>
    </row>
    <row r="327" ht="12.75" customHeight="1">
      <c r="A327" s="43">
        <f>202+PRRAS!I143</f>
        <v>326</v>
      </c>
      <c r="B327" s="41">
        <f>ROUND(PRRAS!J143,2)</f>
        <v>0</v>
      </c>
      <c r="C327" s="41">
        <f>ROUND(PRRAS!K143,2)</f>
        <v>0</v>
      </c>
      <c r="D327" s="41">
        <v>0.0</v>
      </c>
      <c r="E327" s="41">
        <v>0.0</v>
      </c>
      <c r="F327" s="44">
        <f t="shared" si="1"/>
        <v>0</v>
      </c>
      <c r="G327" s="1"/>
      <c r="I327" s="1"/>
      <c r="J327" s="47">
        <f t="shared" si="2"/>
        <v>0</v>
      </c>
      <c r="K327" s="1"/>
      <c r="L327" s="1"/>
      <c r="M327" s="1"/>
      <c r="N327" s="1"/>
      <c r="O327" s="1"/>
      <c r="P327" s="1"/>
      <c r="Q327" s="1"/>
      <c r="R327" s="1"/>
      <c r="S327" s="1"/>
      <c r="T327" s="1"/>
      <c r="U327" s="1"/>
      <c r="V327" s="1"/>
      <c r="W327" s="1"/>
      <c r="X327" s="1"/>
      <c r="Y327" s="1"/>
      <c r="Z327" s="1"/>
    </row>
    <row r="328" ht="12.75" customHeight="1">
      <c r="A328" s="43">
        <f>202+PRRAS!I144</f>
        <v>327</v>
      </c>
      <c r="B328" s="41">
        <f>ROUND(PRRAS!J144,2)</f>
        <v>0</v>
      </c>
      <c r="C328" s="41">
        <f>ROUND(PRRAS!K144,2)</f>
        <v>0</v>
      </c>
      <c r="D328" s="41">
        <v>0.0</v>
      </c>
      <c r="E328" s="41">
        <v>0.0</v>
      </c>
      <c r="F328" s="44">
        <f t="shared" si="1"/>
        <v>0</v>
      </c>
      <c r="G328" s="1"/>
      <c r="I328" s="1"/>
      <c r="J328" s="47">
        <f t="shared" si="2"/>
        <v>0</v>
      </c>
      <c r="K328" s="1"/>
      <c r="L328" s="1"/>
      <c r="M328" s="1"/>
      <c r="N328" s="1"/>
      <c r="O328" s="1"/>
      <c r="P328" s="1"/>
      <c r="Q328" s="1"/>
      <c r="R328" s="1"/>
      <c r="S328" s="1"/>
      <c r="T328" s="1"/>
      <c r="U328" s="1"/>
      <c r="V328" s="1"/>
      <c r="W328" s="1"/>
      <c r="X328" s="1"/>
      <c r="Y328" s="1"/>
      <c r="Z328" s="1"/>
    </row>
    <row r="329" ht="12.75" customHeight="1">
      <c r="A329" s="43">
        <f>202+PRRAS!I145</f>
        <v>328</v>
      </c>
      <c r="B329" s="41">
        <f>ROUND(PRRAS!J145,2)</f>
        <v>0</v>
      </c>
      <c r="C329" s="41">
        <f>ROUND(PRRAS!K145,2)</f>
        <v>0</v>
      </c>
      <c r="D329" s="41">
        <v>0.0</v>
      </c>
      <c r="E329" s="41">
        <v>0.0</v>
      </c>
      <c r="F329" s="44">
        <f t="shared" si="1"/>
        <v>0</v>
      </c>
      <c r="G329" s="1"/>
      <c r="I329" s="1"/>
      <c r="J329" s="47">
        <f t="shared" si="2"/>
        <v>0</v>
      </c>
      <c r="K329" s="1"/>
      <c r="L329" s="1"/>
      <c r="M329" s="1"/>
      <c r="N329" s="1"/>
      <c r="O329" s="1"/>
      <c r="P329" s="1"/>
      <c r="Q329" s="1"/>
      <c r="R329" s="1"/>
      <c r="S329" s="1"/>
      <c r="T329" s="1"/>
      <c r="U329" s="1"/>
      <c r="V329" s="1"/>
      <c r="W329" s="1"/>
      <c r="X329" s="1"/>
      <c r="Y329" s="1"/>
      <c r="Z329" s="1"/>
    </row>
    <row r="330" ht="12.75" customHeight="1">
      <c r="A330" s="43">
        <f>202+PRRAS!I146</f>
        <v>329</v>
      </c>
      <c r="B330" s="41">
        <f>ROUND(PRRAS!J146,2)</f>
        <v>0</v>
      </c>
      <c r="C330" s="41">
        <f>ROUND(PRRAS!K146,2)</f>
        <v>0</v>
      </c>
      <c r="D330" s="41">
        <v>0.0</v>
      </c>
      <c r="E330" s="41">
        <v>0.0</v>
      </c>
      <c r="F330" s="44">
        <f t="shared" si="1"/>
        <v>0</v>
      </c>
      <c r="G330" s="1"/>
      <c r="I330" s="1"/>
      <c r="J330" s="47">
        <f t="shared" si="2"/>
        <v>0</v>
      </c>
      <c r="K330" s="1"/>
      <c r="L330" s="1"/>
      <c r="M330" s="1"/>
      <c r="N330" s="1"/>
      <c r="O330" s="1"/>
      <c r="P330" s="1"/>
      <c r="Q330" s="1"/>
      <c r="R330" s="1"/>
      <c r="S330" s="1"/>
      <c r="T330" s="1"/>
      <c r="U330" s="1"/>
      <c r="V330" s="1"/>
      <c r="W330" s="1"/>
      <c r="X330" s="1"/>
      <c r="Y330" s="1"/>
      <c r="Z330" s="1"/>
    </row>
    <row r="331" ht="12.75" customHeight="1">
      <c r="A331" s="43">
        <f>202+PRRAS!I147</f>
        <v>330</v>
      </c>
      <c r="B331" s="41">
        <f>ROUND(PRRAS!J147,2)</f>
        <v>0</v>
      </c>
      <c r="C331" s="41">
        <f>ROUND(PRRAS!K147,2)</f>
        <v>0</v>
      </c>
      <c r="D331" s="41">
        <v>0.0</v>
      </c>
      <c r="E331" s="41">
        <v>0.0</v>
      </c>
      <c r="F331" s="44">
        <f t="shared" si="1"/>
        <v>0</v>
      </c>
      <c r="G331" s="1"/>
      <c r="I331" s="1"/>
      <c r="J331" s="47">
        <f t="shared" si="2"/>
        <v>0</v>
      </c>
      <c r="K331" s="1"/>
      <c r="L331" s="1"/>
      <c r="M331" s="1"/>
      <c r="N331" s="1"/>
      <c r="O331" s="1"/>
      <c r="P331" s="1"/>
      <c r="Q331" s="1"/>
      <c r="R331" s="1"/>
      <c r="S331" s="1"/>
      <c r="T331" s="1"/>
      <c r="U331" s="1"/>
      <c r="V331" s="1"/>
      <c r="W331" s="1"/>
      <c r="X331" s="1"/>
      <c r="Y331" s="1"/>
      <c r="Z331" s="1"/>
    </row>
    <row r="332" ht="12.75" customHeight="1">
      <c r="A332" s="43">
        <f>202+PRRAS!I148</f>
        <v>331</v>
      </c>
      <c r="B332" s="41">
        <f>ROUND(PRRAS!J148,2)</f>
        <v>0</v>
      </c>
      <c r="C332" s="41">
        <f>ROUND(PRRAS!K148,2)</f>
        <v>0</v>
      </c>
      <c r="D332" s="41">
        <v>0.0</v>
      </c>
      <c r="E332" s="41">
        <v>0.0</v>
      </c>
      <c r="F332" s="44">
        <f t="shared" si="1"/>
        <v>0</v>
      </c>
      <c r="G332" s="1"/>
      <c r="I332" s="1"/>
      <c r="J332" s="47">
        <f t="shared" si="2"/>
        <v>0</v>
      </c>
      <c r="K332" s="1"/>
      <c r="L332" s="1"/>
      <c r="M332" s="1"/>
      <c r="N332" s="1"/>
      <c r="O332" s="1"/>
      <c r="P332" s="1"/>
      <c r="Q332" s="1"/>
      <c r="R332" s="1"/>
      <c r="S332" s="1"/>
      <c r="T332" s="1"/>
      <c r="U332" s="1"/>
      <c r="V332" s="1"/>
      <c r="W332" s="1"/>
      <c r="X332" s="1"/>
      <c r="Y332" s="1"/>
      <c r="Z332" s="1"/>
    </row>
    <row r="333" ht="12.75" customHeight="1">
      <c r="A333" s="43">
        <f>202+PRRAS!I149</f>
        <v>332</v>
      </c>
      <c r="B333" s="41">
        <f>ROUND(PRRAS!J149,2)</f>
        <v>0</v>
      </c>
      <c r="C333" s="41">
        <f>ROUND(PRRAS!K149,2)</f>
        <v>0</v>
      </c>
      <c r="D333" s="41">
        <v>0.0</v>
      </c>
      <c r="E333" s="41">
        <v>0.0</v>
      </c>
      <c r="F333" s="44">
        <f t="shared" si="1"/>
        <v>0</v>
      </c>
      <c r="G333" s="1"/>
      <c r="I333" s="1"/>
      <c r="J333" s="47">
        <f t="shared" si="2"/>
        <v>0</v>
      </c>
      <c r="K333" s="1"/>
      <c r="L333" s="1"/>
      <c r="M333" s="1"/>
      <c r="N333" s="1"/>
      <c r="O333" s="1"/>
      <c r="P333" s="1"/>
      <c r="Q333" s="1"/>
      <c r="R333" s="1"/>
      <c r="S333" s="1"/>
      <c r="T333" s="1"/>
      <c r="U333" s="1"/>
      <c r="V333" s="1"/>
      <c r="W333" s="1"/>
      <c r="X333" s="1"/>
      <c r="Y333" s="1"/>
      <c r="Z333" s="1"/>
    </row>
    <row r="334" ht="12.75" customHeight="1">
      <c r="A334" s="43">
        <f>202+PRRAS!I150</f>
        <v>333</v>
      </c>
      <c r="B334" s="41">
        <f>ROUND(PRRAS!J150,2)</f>
        <v>0</v>
      </c>
      <c r="C334" s="41">
        <f>ROUND(PRRAS!K150,2)</f>
        <v>0</v>
      </c>
      <c r="D334" s="41">
        <v>0.0</v>
      </c>
      <c r="E334" s="41">
        <v>0.0</v>
      </c>
      <c r="F334" s="44">
        <f t="shared" si="1"/>
        <v>0</v>
      </c>
      <c r="G334" s="1"/>
      <c r="I334" s="1"/>
      <c r="J334" s="47">
        <f t="shared" si="2"/>
        <v>0</v>
      </c>
      <c r="K334" s="1"/>
      <c r="L334" s="1"/>
      <c r="M334" s="1"/>
      <c r="N334" s="1"/>
      <c r="O334" s="1"/>
      <c r="P334" s="1"/>
      <c r="Q334" s="1"/>
      <c r="R334" s="1"/>
      <c r="S334" s="1"/>
      <c r="T334" s="1"/>
      <c r="U334" s="1"/>
      <c r="V334" s="1"/>
      <c r="W334" s="1"/>
      <c r="X334" s="1"/>
      <c r="Y334" s="1"/>
      <c r="Z334" s="1"/>
    </row>
    <row r="335" ht="12.75" customHeight="1">
      <c r="A335" s="43">
        <f>202+PRRAS!I151</f>
        <v>334</v>
      </c>
      <c r="B335" s="41">
        <f>ROUND(PRRAS!J151,2)</f>
        <v>0</v>
      </c>
      <c r="C335" s="41">
        <f>ROUND(PRRAS!K151,2)</f>
        <v>0</v>
      </c>
      <c r="D335" s="41">
        <v>0.0</v>
      </c>
      <c r="E335" s="41">
        <v>0.0</v>
      </c>
      <c r="F335" s="44">
        <f t="shared" si="1"/>
        <v>0</v>
      </c>
      <c r="G335" s="1"/>
      <c r="I335" s="1"/>
      <c r="J335" s="47">
        <f t="shared" si="2"/>
        <v>0</v>
      </c>
      <c r="K335" s="1"/>
      <c r="L335" s="1"/>
      <c r="M335" s="1"/>
      <c r="N335" s="1"/>
      <c r="O335" s="1"/>
      <c r="P335" s="1"/>
      <c r="Q335" s="1"/>
      <c r="R335" s="1"/>
      <c r="S335" s="1"/>
      <c r="T335" s="1"/>
      <c r="U335" s="1"/>
      <c r="V335" s="1"/>
      <c r="W335" s="1"/>
      <c r="X335" s="1"/>
      <c r="Y335" s="1"/>
      <c r="Z335" s="1"/>
    </row>
    <row r="336" ht="12.75" customHeight="1">
      <c r="A336" s="43">
        <f>202+PRRAS!I152</f>
        <v>335</v>
      </c>
      <c r="B336" s="41">
        <f>ROUND(PRRAS!J152,2)</f>
        <v>0</v>
      </c>
      <c r="C336" s="41">
        <f>ROUND(PRRAS!K152,2)</f>
        <v>0</v>
      </c>
      <c r="D336" s="41">
        <v>0.0</v>
      </c>
      <c r="E336" s="41">
        <v>0.0</v>
      </c>
      <c r="F336" s="44">
        <f t="shared" si="1"/>
        <v>0</v>
      </c>
      <c r="G336" s="1"/>
      <c r="I336" s="1"/>
      <c r="J336" s="47">
        <f t="shared" si="2"/>
        <v>0</v>
      </c>
      <c r="K336" s="1"/>
      <c r="L336" s="1"/>
      <c r="M336" s="1"/>
      <c r="N336" s="1"/>
      <c r="O336" s="1"/>
      <c r="P336" s="1"/>
      <c r="Q336" s="1"/>
      <c r="R336" s="1"/>
      <c r="S336" s="1"/>
      <c r="T336" s="1"/>
      <c r="U336" s="1"/>
      <c r="V336" s="1"/>
      <c r="W336" s="1"/>
      <c r="X336" s="1"/>
      <c r="Y336" s="1"/>
      <c r="Z336" s="1"/>
    </row>
    <row r="337" ht="12.75" customHeight="1">
      <c r="A337" s="43">
        <f>202+PRRAS!I153</f>
        <v>336</v>
      </c>
      <c r="B337" s="41">
        <f>ROUND(PRRAS!J153,2)</f>
        <v>0</v>
      </c>
      <c r="C337" s="41">
        <f>ROUND(PRRAS!K153,2)</f>
        <v>0</v>
      </c>
      <c r="D337" s="41">
        <v>0.0</v>
      </c>
      <c r="E337" s="41">
        <v>0.0</v>
      </c>
      <c r="F337" s="44">
        <f t="shared" si="1"/>
        <v>0</v>
      </c>
      <c r="G337" s="1"/>
      <c r="I337" s="1"/>
      <c r="J337" s="47">
        <f t="shared" si="2"/>
        <v>0</v>
      </c>
      <c r="K337" s="1"/>
      <c r="L337" s="1"/>
      <c r="M337" s="1"/>
      <c r="N337" s="1"/>
      <c r="O337" s="1"/>
      <c r="P337" s="1"/>
      <c r="Q337" s="1"/>
      <c r="R337" s="1"/>
      <c r="S337" s="1"/>
      <c r="T337" s="1"/>
      <c r="U337" s="1"/>
      <c r="V337" s="1"/>
      <c r="W337" s="1"/>
      <c r="X337" s="1"/>
      <c r="Y337" s="1"/>
      <c r="Z337" s="1"/>
    </row>
    <row r="338" ht="12.75" customHeight="1">
      <c r="A338" s="43">
        <f>202+PRRAS!I154</f>
        <v>337</v>
      </c>
      <c r="B338" s="41">
        <f>ROUND(PRRAS!J154,2)</f>
        <v>0</v>
      </c>
      <c r="C338" s="41">
        <f>ROUND(PRRAS!K154,2)</f>
        <v>0</v>
      </c>
      <c r="D338" s="41">
        <v>0.0</v>
      </c>
      <c r="E338" s="41">
        <v>0.0</v>
      </c>
      <c r="F338" s="44">
        <f t="shared" si="1"/>
        <v>0</v>
      </c>
      <c r="G338" s="1"/>
      <c r="I338" s="1"/>
      <c r="J338" s="47">
        <f t="shared" si="2"/>
        <v>0</v>
      </c>
      <c r="K338" s="1"/>
      <c r="L338" s="1"/>
      <c r="M338" s="1"/>
      <c r="N338" s="1"/>
      <c r="O338" s="1"/>
      <c r="P338" s="1"/>
      <c r="Q338" s="1"/>
      <c r="R338" s="1"/>
      <c r="S338" s="1"/>
      <c r="T338" s="1"/>
      <c r="U338" s="1"/>
      <c r="V338" s="1"/>
      <c r="W338" s="1"/>
      <c r="X338" s="1"/>
      <c r="Y338" s="1"/>
      <c r="Z338" s="1"/>
    </row>
    <row r="339" ht="12.75" customHeight="1">
      <c r="A339" s="43">
        <f>202+PRRAS!I155</f>
        <v>338</v>
      </c>
      <c r="B339" s="41">
        <f>ROUND(PRRAS!J155,2)</f>
        <v>0</v>
      </c>
      <c r="C339" s="41">
        <f>ROUND(PRRAS!K155,2)</f>
        <v>0</v>
      </c>
      <c r="D339" s="41">
        <v>0.0</v>
      </c>
      <c r="E339" s="41">
        <v>0.0</v>
      </c>
      <c r="F339" s="44">
        <f t="shared" si="1"/>
        <v>0</v>
      </c>
      <c r="G339" s="1"/>
      <c r="I339" s="1"/>
      <c r="J339" s="47">
        <f t="shared" si="2"/>
        <v>0</v>
      </c>
      <c r="K339" s="1"/>
      <c r="L339" s="1"/>
      <c r="M339" s="1"/>
      <c r="N339" s="1"/>
      <c r="O339" s="1"/>
      <c r="P339" s="1"/>
      <c r="Q339" s="1"/>
      <c r="R339" s="1"/>
      <c r="S339" s="1"/>
      <c r="T339" s="1"/>
      <c r="U339" s="1"/>
      <c r="V339" s="1"/>
      <c r="W339" s="1"/>
      <c r="X339" s="1"/>
      <c r="Y339" s="1"/>
      <c r="Z339" s="1"/>
    </row>
    <row r="340" ht="12.75" customHeight="1">
      <c r="A340" s="43">
        <f>202+PRRAS!I156</f>
        <v>339</v>
      </c>
      <c r="B340" s="41">
        <f>ROUND(PRRAS!J156,2)</f>
        <v>0</v>
      </c>
      <c r="C340" s="41">
        <f>ROUND(PRRAS!K156,2)</f>
        <v>0</v>
      </c>
      <c r="D340" s="41">
        <v>0.0</v>
      </c>
      <c r="E340" s="41">
        <v>0.0</v>
      </c>
      <c r="F340" s="44">
        <f t="shared" si="1"/>
        <v>0</v>
      </c>
      <c r="G340" s="1"/>
      <c r="I340" s="1"/>
      <c r="J340" s="47">
        <f t="shared" si="2"/>
        <v>0</v>
      </c>
      <c r="K340" s="1"/>
      <c r="L340" s="1"/>
      <c r="M340" s="1"/>
      <c r="N340" s="1"/>
      <c r="O340" s="1"/>
      <c r="P340" s="1"/>
      <c r="Q340" s="1"/>
      <c r="R340" s="1"/>
      <c r="S340" s="1"/>
      <c r="T340" s="1"/>
      <c r="U340" s="1"/>
      <c r="V340" s="1"/>
      <c r="W340" s="1"/>
      <c r="X340" s="1"/>
      <c r="Y340" s="1"/>
      <c r="Z340" s="1"/>
    </row>
    <row r="341" ht="12.75" customHeight="1">
      <c r="A341" s="43">
        <f>202+PRRAS!I157</f>
        <v>340</v>
      </c>
      <c r="B341" s="41">
        <f>ROUND(PRRAS!J157,2)</f>
        <v>0</v>
      </c>
      <c r="C341" s="41">
        <f>ROUND(PRRAS!K157,2)</f>
        <v>0</v>
      </c>
      <c r="D341" s="41">
        <v>0.0</v>
      </c>
      <c r="E341" s="41">
        <v>0.0</v>
      </c>
      <c r="F341" s="44">
        <f t="shared" si="1"/>
        <v>0</v>
      </c>
      <c r="G341" s="1"/>
      <c r="I341" s="1"/>
      <c r="J341" s="47">
        <f t="shared" si="2"/>
        <v>0</v>
      </c>
      <c r="K341" s="1"/>
      <c r="L341" s="1"/>
      <c r="M341" s="1"/>
      <c r="N341" s="1"/>
      <c r="O341" s="1"/>
      <c r="P341" s="1"/>
      <c r="Q341" s="1"/>
      <c r="R341" s="1"/>
      <c r="S341" s="1"/>
      <c r="T341" s="1"/>
      <c r="U341" s="1"/>
      <c r="V341" s="1"/>
      <c r="W341" s="1"/>
      <c r="X341" s="1"/>
      <c r="Y341" s="1"/>
      <c r="Z341" s="1"/>
    </row>
    <row r="342" ht="12.75" customHeight="1">
      <c r="A342" s="43">
        <f>202+PRRAS!I158</f>
        <v>341</v>
      </c>
      <c r="B342" s="41">
        <f>ROUND(PRRAS!J158,2)</f>
        <v>0</v>
      </c>
      <c r="C342" s="41">
        <f>ROUND(PRRAS!K158,2)</f>
        <v>0</v>
      </c>
      <c r="D342" s="41">
        <v>0.0</v>
      </c>
      <c r="E342" s="41">
        <v>0.0</v>
      </c>
      <c r="F342" s="44">
        <f t="shared" si="1"/>
        <v>0</v>
      </c>
      <c r="G342" s="1"/>
      <c r="I342" s="1"/>
      <c r="J342" s="47">
        <f t="shared" si="2"/>
        <v>0</v>
      </c>
      <c r="K342" s="1"/>
      <c r="L342" s="1"/>
      <c r="M342" s="1"/>
      <c r="N342" s="1"/>
      <c r="O342" s="1"/>
      <c r="P342" s="1"/>
      <c r="Q342" s="1"/>
      <c r="R342" s="1"/>
      <c r="S342" s="1"/>
      <c r="T342" s="1"/>
      <c r="U342" s="1"/>
      <c r="V342" s="1"/>
      <c r="W342" s="1"/>
      <c r="X342" s="1"/>
      <c r="Y342" s="1"/>
      <c r="Z342" s="1"/>
    </row>
    <row r="343" ht="12.75" customHeight="1">
      <c r="A343" s="43">
        <f>202+PRRAS!I159</f>
        <v>342</v>
      </c>
      <c r="B343" s="41">
        <f>ROUND(PRRAS!J159,2)</f>
        <v>0</v>
      </c>
      <c r="C343" s="41">
        <f>ROUND(PRRAS!K159,2)</f>
        <v>0</v>
      </c>
      <c r="D343" s="41">
        <v>0.0</v>
      </c>
      <c r="E343" s="41">
        <v>0.0</v>
      </c>
      <c r="F343" s="44">
        <f t="shared" si="1"/>
        <v>0</v>
      </c>
      <c r="G343" s="1"/>
      <c r="I343" s="1"/>
      <c r="J343" s="47">
        <f t="shared" si="2"/>
        <v>0</v>
      </c>
      <c r="K343" s="1"/>
      <c r="L343" s="1"/>
      <c r="M343" s="1"/>
      <c r="N343" s="1"/>
      <c r="O343" s="1"/>
      <c r="P343" s="1"/>
      <c r="Q343" s="1"/>
      <c r="R343" s="1"/>
      <c r="S343" s="1"/>
      <c r="T343" s="1"/>
      <c r="U343" s="1"/>
      <c r="V343" s="1"/>
      <c r="W343" s="1"/>
      <c r="X343" s="1"/>
      <c r="Y343" s="1"/>
      <c r="Z343" s="1"/>
    </row>
    <row r="344" ht="12.75" customHeight="1">
      <c r="A344" s="43">
        <f>202+PRRAS!I160</f>
        <v>343</v>
      </c>
      <c r="B344" s="41">
        <f>ROUND(PRRAS!J160,2)</f>
        <v>0</v>
      </c>
      <c r="C344" s="41">
        <f>ROUND(PRRAS!K160,2)</f>
        <v>0</v>
      </c>
      <c r="D344" s="41">
        <v>0.0</v>
      </c>
      <c r="E344" s="41">
        <v>0.0</v>
      </c>
      <c r="F344" s="44">
        <f t="shared" si="1"/>
        <v>0</v>
      </c>
      <c r="G344" s="1"/>
      <c r="I344" s="1"/>
      <c r="J344" s="47">
        <f t="shared" si="2"/>
        <v>0</v>
      </c>
      <c r="K344" s="1"/>
      <c r="L344" s="1"/>
      <c r="M344" s="1"/>
      <c r="N344" s="1"/>
      <c r="O344" s="1"/>
      <c r="P344" s="1"/>
      <c r="Q344" s="1"/>
      <c r="R344" s="1"/>
      <c r="S344" s="1"/>
      <c r="T344" s="1"/>
      <c r="U344" s="1"/>
      <c r="V344" s="1"/>
      <c r="W344" s="1"/>
      <c r="X344" s="1"/>
      <c r="Y344" s="1"/>
      <c r="Z344" s="1"/>
    </row>
    <row r="345" ht="12.75" customHeight="1">
      <c r="A345" s="43">
        <f>202+PRRAS!I161</f>
        <v>344</v>
      </c>
      <c r="B345" s="41">
        <f>ROUND(PRRAS!J161,2)</f>
        <v>0</v>
      </c>
      <c r="C345" s="41">
        <f>ROUND(PRRAS!K161,2)</f>
        <v>0</v>
      </c>
      <c r="D345" s="41">
        <v>0.0</v>
      </c>
      <c r="E345" s="41">
        <v>0.0</v>
      </c>
      <c r="F345" s="44">
        <f t="shared" si="1"/>
        <v>0</v>
      </c>
      <c r="G345" s="1"/>
      <c r="I345" s="1"/>
      <c r="J345" s="47">
        <f t="shared" si="2"/>
        <v>0</v>
      </c>
      <c r="K345" s="1"/>
      <c r="L345" s="1"/>
      <c r="M345" s="1"/>
      <c r="N345" s="1"/>
      <c r="O345" s="1"/>
      <c r="P345" s="1"/>
      <c r="Q345" s="1"/>
      <c r="R345" s="1"/>
      <c r="S345" s="1"/>
      <c r="T345" s="1"/>
      <c r="U345" s="1"/>
      <c r="V345" s="1"/>
      <c r="W345" s="1"/>
      <c r="X345" s="1"/>
      <c r="Y345" s="1"/>
      <c r="Z345" s="1"/>
    </row>
    <row r="346" ht="12.75" customHeight="1">
      <c r="A346" s="43">
        <f>202+PRRAS!I162</f>
        <v>345</v>
      </c>
      <c r="B346" s="41">
        <f>ROUND(PRRAS!J162,2)</f>
        <v>0</v>
      </c>
      <c r="C346" s="41">
        <f>ROUND(PRRAS!K162,2)</f>
        <v>0</v>
      </c>
      <c r="D346" s="41">
        <v>0.0</v>
      </c>
      <c r="E346" s="41">
        <v>0.0</v>
      </c>
      <c r="F346" s="44">
        <f t="shared" si="1"/>
        <v>0</v>
      </c>
      <c r="G346" s="1"/>
      <c r="I346" s="1"/>
      <c r="J346" s="47">
        <f t="shared" si="2"/>
        <v>0</v>
      </c>
      <c r="K346" s="1"/>
      <c r="L346" s="1"/>
      <c r="M346" s="1"/>
      <c r="N346" s="1"/>
      <c r="O346" s="1"/>
      <c r="P346" s="1"/>
      <c r="Q346" s="1"/>
      <c r="R346" s="1"/>
      <c r="S346" s="1"/>
      <c r="T346" s="1"/>
      <c r="U346" s="1"/>
      <c r="V346" s="1"/>
      <c r="W346" s="1"/>
      <c r="X346" s="1"/>
      <c r="Y346" s="1"/>
      <c r="Z346" s="1"/>
    </row>
    <row r="347" ht="12.75" customHeight="1">
      <c r="A347" s="43">
        <f>202+PRRAS!I163</f>
        <v>346</v>
      </c>
      <c r="B347" s="41">
        <f>ROUND(PRRAS!J163,2)</f>
        <v>0</v>
      </c>
      <c r="C347" s="41">
        <f>ROUND(PRRAS!K163,2)</f>
        <v>0</v>
      </c>
      <c r="D347" s="41">
        <v>0.0</v>
      </c>
      <c r="E347" s="41">
        <v>0.0</v>
      </c>
      <c r="F347" s="44">
        <f t="shared" si="1"/>
        <v>0</v>
      </c>
      <c r="G347" s="1"/>
      <c r="I347" s="1"/>
      <c r="J347" s="47">
        <f t="shared" si="2"/>
        <v>0</v>
      </c>
      <c r="K347" s="1"/>
      <c r="L347" s="1"/>
      <c r="M347" s="1"/>
      <c r="N347" s="1"/>
      <c r="O347" s="1"/>
      <c r="P347" s="1"/>
      <c r="Q347" s="1"/>
      <c r="R347" s="1"/>
      <c r="S347" s="1"/>
      <c r="T347" s="1"/>
      <c r="U347" s="1"/>
      <c r="V347" s="1"/>
      <c r="W347" s="1"/>
      <c r="X347" s="1"/>
      <c r="Y347" s="1"/>
      <c r="Z347" s="1"/>
    </row>
    <row r="348" ht="12.75" customHeight="1">
      <c r="A348" s="43">
        <f>202+PRRAS!I164</f>
        <v>347</v>
      </c>
      <c r="B348" s="41">
        <f>ROUND(PRRAS!J164,2)</f>
        <v>0</v>
      </c>
      <c r="C348" s="41">
        <f>ROUND(PRRAS!K164,2)</f>
        <v>0</v>
      </c>
      <c r="D348" s="41">
        <v>0.0</v>
      </c>
      <c r="E348" s="41">
        <v>0.0</v>
      </c>
      <c r="F348" s="44">
        <f t="shared" si="1"/>
        <v>0</v>
      </c>
      <c r="G348" s="1"/>
      <c r="I348" s="1"/>
      <c r="J348" s="47">
        <f t="shared" si="2"/>
        <v>0</v>
      </c>
      <c r="K348" s="1"/>
      <c r="L348" s="1"/>
      <c r="M348" s="1"/>
      <c r="N348" s="1"/>
      <c r="O348" s="1"/>
      <c r="P348" s="1"/>
      <c r="Q348" s="1"/>
      <c r="R348" s="1"/>
      <c r="S348" s="1"/>
      <c r="T348" s="1"/>
      <c r="U348" s="1"/>
      <c r="V348" s="1"/>
      <c r="W348" s="1"/>
      <c r="X348" s="1"/>
      <c r="Y348" s="1"/>
      <c r="Z348" s="1"/>
    </row>
    <row r="349" ht="12.75" customHeight="1">
      <c r="A349" s="43">
        <f>202+PRRAS!I165</f>
        <v>348</v>
      </c>
      <c r="B349" s="41">
        <f>ROUND(PRRAS!J165,2)</f>
        <v>0</v>
      </c>
      <c r="C349" s="41">
        <f>ROUND(PRRAS!K165,2)</f>
        <v>0</v>
      </c>
      <c r="D349" s="41">
        <v>0.0</v>
      </c>
      <c r="E349" s="41">
        <v>0.0</v>
      </c>
      <c r="F349" s="44">
        <f t="shared" si="1"/>
        <v>0</v>
      </c>
      <c r="G349" s="1"/>
      <c r="I349" s="1"/>
      <c r="J349" s="47">
        <f t="shared" si="2"/>
        <v>0</v>
      </c>
      <c r="K349" s="1"/>
      <c r="L349" s="1"/>
      <c r="M349" s="1"/>
      <c r="N349" s="1"/>
      <c r="O349" s="1"/>
      <c r="P349" s="1"/>
      <c r="Q349" s="1"/>
      <c r="R349" s="1"/>
      <c r="S349" s="1"/>
      <c r="T349" s="1"/>
      <c r="U349" s="1"/>
      <c r="V349" s="1"/>
      <c r="W349" s="1"/>
      <c r="X349" s="1"/>
      <c r="Y349" s="1"/>
      <c r="Z349" s="1"/>
    </row>
    <row r="350" ht="12.75" customHeight="1">
      <c r="A350" s="43">
        <f>202+PRRAS!I166</f>
        <v>349</v>
      </c>
      <c r="B350" s="41">
        <f>ROUND(PRRAS!J166,2)</f>
        <v>0</v>
      </c>
      <c r="C350" s="41">
        <f>ROUND(PRRAS!K166,2)</f>
        <v>0</v>
      </c>
      <c r="D350" s="41">
        <v>0.0</v>
      </c>
      <c r="E350" s="41">
        <v>0.0</v>
      </c>
      <c r="F350" s="44">
        <f t="shared" si="1"/>
        <v>0</v>
      </c>
      <c r="G350" s="1"/>
      <c r="I350" s="1"/>
      <c r="J350" s="47">
        <f t="shared" si="2"/>
        <v>0</v>
      </c>
      <c r="K350" s="1"/>
      <c r="L350" s="1"/>
      <c r="M350" s="1"/>
      <c r="N350" s="1"/>
      <c r="O350" s="1"/>
      <c r="P350" s="1"/>
      <c r="Q350" s="1"/>
      <c r="R350" s="1"/>
      <c r="S350" s="1"/>
      <c r="T350" s="1"/>
      <c r="U350" s="1"/>
      <c r="V350" s="1"/>
      <c r="W350" s="1"/>
      <c r="X350" s="1"/>
      <c r="Y350" s="1"/>
      <c r="Z350" s="1"/>
    </row>
    <row r="351" ht="12.75" customHeight="1">
      <c r="A351" s="43">
        <f>202+PRRAS!I167</f>
        <v>350</v>
      </c>
      <c r="B351" s="41">
        <f>ROUND(PRRAS!J167,2)</f>
        <v>75132.78</v>
      </c>
      <c r="C351" s="41">
        <f>ROUND(PRRAS!K167,2)</f>
        <v>108408.27</v>
      </c>
      <c r="D351" s="41">
        <v>0.0</v>
      </c>
      <c r="E351" s="41">
        <v>0.0</v>
      </c>
      <c r="F351" s="44">
        <f t="shared" si="1"/>
        <v>1021822.62</v>
      </c>
      <c r="G351" s="1"/>
      <c r="I351" s="1"/>
      <c r="J351" s="47">
        <f t="shared" si="2"/>
        <v>0</v>
      </c>
      <c r="K351" s="1"/>
      <c r="L351" s="1"/>
      <c r="M351" s="1"/>
      <c r="N351" s="1"/>
      <c r="O351" s="1"/>
      <c r="P351" s="1"/>
      <c r="Q351" s="1"/>
      <c r="R351" s="1"/>
      <c r="S351" s="1"/>
      <c r="T351" s="1"/>
      <c r="U351" s="1"/>
      <c r="V351" s="1"/>
      <c r="W351" s="1"/>
      <c r="X351" s="1"/>
      <c r="Y351" s="1"/>
      <c r="Z351" s="1"/>
    </row>
    <row r="352" ht="12.75" customHeight="1">
      <c r="A352" s="43">
        <f>202+PRRAS!I168</f>
        <v>351</v>
      </c>
      <c r="B352" s="41">
        <f>ROUND(PRRAS!J168,2)</f>
        <v>8524.39</v>
      </c>
      <c r="C352" s="41">
        <f>ROUND(PRRAS!K168,2)</f>
        <v>0</v>
      </c>
      <c r="D352" s="41">
        <v>0.0</v>
      </c>
      <c r="E352" s="41">
        <v>0.0</v>
      </c>
      <c r="F352" s="44">
        <f t="shared" si="1"/>
        <v>29920.6089</v>
      </c>
      <c r="G352" s="1"/>
      <c r="I352" s="1"/>
      <c r="J352" s="47">
        <f t="shared" si="2"/>
        <v>0</v>
      </c>
      <c r="K352" s="1"/>
      <c r="L352" s="1"/>
      <c r="M352" s="1"/>
      <c r="N352" s="1"/>
      <c r="O352" s="1"/>
      <c r="P352" s="1"/>
      <c r="Q352" s="1"/>
      <c r="R352" s="1"/>
      <c r="S352" s="1"/>
      <c r="T352" s="1"/>
      <c r="U352" s="1"/>
      <c r="V352" s="1"/>
      <c r="W352" s="1"/>
      <c r="X352" s="1"/>
      <c r="Y352" s="1"/>
      <c r="Z352" s="1"/>
    </row>
    <row r="353" ht="12.75" customHeight="1">
      <c r="A353" s="43">
        <f>202+PRRAS!I169</f>
        <v>352</v>
      </c>
      <c r="B353" s="41">
        <f>ROUND(PRRAS!J169,2)</f>
        <v>0</v>
      </c>
      <c r="C353" s="41">
        <f>ROUND(PRRAS!K169,2)</f>
        <v>1771.08</v>
      </c>
      <c r="D353" s="41">
        <v>0.0</v>
      </c>
      <c r="E353" s="41">
        <v>0.0</v>
      </c>
      <c r="F353" s="44">
        <f t="shared" si="1"/>
        <v>12468.4032</v>
      </c>
      <c r="G353" s="1"/>
      <c r="I353" s="1"/>
      <c r="J353" s="47">
        <f t="shared" si="2"/>
        <v>0</v>
      </c>
      <c r="K353" s="1"/>
      <c r="L353" s="1"/>
      <c r="M353" s="1"/>
      <c r="N353" s="1"/>
      <c r="O353" s="1"/>
      <c r="P353" s="1"/>
      <c r="Q353" s="1"/>
      <c r="R353" s="1"/>
      <c r="S353" s="1"/>
      <c r="T353" s="1"/>
      <c r="U353" s="1"/>
      <c r="V353" s="1"/>
      <c r="W353" s="1"/>
      <c r="X353" s="1"/>
      <c r="Y353" s="1"/>
      <c r="Z353" s="1"/>
    </row>
    <row r="354" ht="12.75" customHeight="1">
      <c r="A354" s="43">
        <f>202+PRRAS!I170</f>
        <v>353</v>
      </c>
      <c r="B354" s="41">
        <f>ROUND(PRRAS!J170,2)</f>
        <v>15090.27</v>
      </c>
      <c r="C354" s="41">
        <f>ROUND(PRRAS!K170,2)</f>
        <v>23614.66</v>
      </c>
      <c r="D354" s="41">
        <v>0.0</v>
      </c>
      <c r="E354" s="41">
        <v>0.0</v>
      </c>
      <c r="F354" s="44">
        <f t="shared" si="1"/>
        <v>219988.1527</v>
      </c>
      <c r="G354" s="1"/>
      <c r="I354" s="1"/>
      <c r="J354" s="47">
        <f t="shared" si="2"/>
        <v>0</v>
      </c>
      <c r="K354" s="1"/>
      <c r="L354" s="1"/>
      <c r="M354" s="1"/>
      <c r="N354" s="1"/>
      <c r="O354" s="1"/>
      <c r="P354" s="1"/>
      <c r="Q354" s="1"/>
      <c r="R354" s="1"/>
      <c r="S354" s="1"/>
      <c r="T354" s="1"/>
      <c r="U354" s="1"/>
      <c r="V354" s="1"/>
      <c r="W354" s="1"/>
      <c r="X354" s="1"/>
      <c r="Y354" s="1"/>
      <c r="Z354" s="1"/>
    </row>
    <row r="355" ht="12.75" customHeight="1">
      <c r="A355" s="43">
        <f>202+PRRAS!I171</f>
        <v>354</v>
      </c>
      <c r="B355" s="41">
        <f>ROUND(PRRAS!J171,2)</f>
        <v>0</v>
      </c>
      <c r="C355" s="41">
        <f>ROUND(PRRAS!K171,2)</f>
        <v>0</v>
      </c>
      <c r="D355" s="41">
        <v>0.0</v>
      </c>
      <c r="E355" s="41">
        <v>0.0</v>
      </c>
      <c r="F355" s="44">
        <f t="shared" si="1"/>
        <v>0</v>
      </c>
      <c r="G355" s="1"/>
      <c r="I355" s="1"/>
      <c r="J355" s="47">
        <f t="shared" si="2"/>
        <v>0</v>
      </c>
      <c r="K355" s="1"/>
      <c r="L355" s="1"/>
      <c r="M355" s="1"/>
      <c r="N355" s="1"/>
      <c r="O355" s="1"/>
      <c r="P355" s="1"/>
      <c r="Q355" s="1"/>
      <c r="R355" s="1"/>
      <c r="S355" s="1"/>
      <c r="T355" s="1"/>
      <c r="U355" s="1"/>
      <c r="V355" s="1"/>
      <c r="W355" s="1"/>
      <c r="X355" s="1"/>
      <c r="Y355" s="1"/>
      <c r="Z355" s="1"/>
    </row>
    <row r="356" ht="12.75" customHeight="1">
      <c r="A356" s="43">
        <f>202+PRRAS!I172</f>
        <v>355</v>
      </c>
      <c r="B356" s="41">
        <f>ROUND(PRRAS!J172,2)</f>
        <v>0</v>
      </c>
      <c r="C356" s="41">
        <f>ROUND(PRRAS!K172,2)</f>
        <v>0</v>
      </c>
      <c r="D356" s="41">
        <v>0.0</v>
      </c>
      <c r="E356" s="41">
        <v>0.0</v>
      </c>
      <c r="F356" s="44">
        <f t="shared" si="1"/>
        <v>0</v>
      </c>
      <c r="G356" s="1"/>
      <c r="I356" s="1"/>
      <c r="J356" s="47">
        <f t="shared" si="2"/>
        <v>0</v>
      </c>
      <c r="K356" s="1"/>
      <c r="L356" s="1"/>
      <c r="M356" s="1"/>
      <c r="N356" s="1"/>
      <c r="O356" s="1"/>
      <c r="P356" s="1"/>
      <c r="Q356" s="1"/>
      <c r="R356" s="1"/>
      <c r="S356" s="1"/>
      <c r="T356" s="1"/>
      <c r="U356" s="1"/>
      <c r="V356" s="1"/>
      <c r="W356" s="1"/>
      <c r="X356" s="1"/>
      <c r="Y356" s="1"/>
      <c r="Z356" s="1"/>
    </row>
    <row r="357" ht="12.75" customHeight="1">
      <c r="A357" s="43">
        <f>202+PRRAS!I173</f>
        <v>356</v>
      </c>
      <c r="B357" s="41">
        <f>ROUND(PRRAS!J173,2)</f>
        <v>23614.66</v>
      </c>
      <c r="C357" s="41">
        <f>ROUND(PRRAS!K173,2)</f>
        <v>21843.58</v>
      </c>
      <c r="D357" s="41">
        <v>0.0</v>
      </c>
      <c r="E357" s="41">
        <v>0.0</v>
      </c>
      <c r="F357" s="44">
        <f t="shared" si="1"/>
        <v>239594.4792</v>
      </c>
      <c r="G357" s="1"/>
      <c r="I357" s="1"/>
      <c r="J357" s="47">
        <f t="shared" si="2"/>
        <v>0</v>
      </c>
      <c r="K357" s="1"/>
      <c r="L357" s="1"/>
      <c r="M357" s="1"/>
      <c r="N357" s="1"/>
      <c r="O357" s="1"/>
      <c r="P357" s="1"/>
      <c r="Q357" s="1"/>
      <c r="R357" s="1"/>
      <c r="S357" s="1"/>
      <c r="T357" s="1"/>
      <c r="U357" s="1"/>
      <c r="V357" s="1"/>
      <c r="W357" s="1"/>
      <c r="X357" s="1"/>
      <c r="Y357" s="1"/>
      <c r="Z357" s="1"/>
    </row>
    <row r="358" ht="12.75" customHeight="1">
      <c r="A358" s="43">
        <f>202+PRRAS!I174</f>
        <v>357</v>
      </c>
      <c r="B358" s="41">
        <f>ROUND(PRRAS!J174,2)</f>
        <v>0</v>
      </c>
      <c r="C358" s="41">
        <f>ROUND(PRRAS!K174,2)</f>
        <v>0</v>
      </c>
      <c r="D358" s="41">
        <v>0.0</v>
      </c>
      <c r="E358" s="41">
        <v>0.0</v>
      </c>
      <c r="F358" s="44">
        <f t="shared" si="1"/>
        <v>0</v>
      </c>
      <c r="G358" s="1"/>
      <c r="I358" s="1"/>
      <c r="J358" s="47">
        <f t="shared" si="2"/>
        <v>0</v>
      </c>
      <c r="K358" s="1"/>
      <c r="L358" s="1"/>
      <c r="M358" s="1"/>
      <c r="N358" s="1"/>
      <c r="O358" s="1"/>
      <c r="P358" s="1"/>
      <c r="Q358" s="1"/>
      <c r="R358" s="1"/>
      <c r="S358" s="1"/>
      <c r="T358" s="1"/>
      <c r="U358" s="1"/>
      <c r="V358" s="1"/>
      <c r="W358" s="1"/>
      <c r="X358" s="1"/>
      <c r="Y358" s="1"/>
      <c r="Z358" s="1"/>
    </row>
    <row r="359" ht="12.75" customHeight="1">
      <c r="A359" s="43">
        <f>202+PRRAS!I176</f>
        <v>358</v>
      </c>
      <c r="B359" s="41">
        <f>ROUND(PRRAS!J176,2)</f>
        <v>16008.76</v>
      </c>
      <c r="C359" s="41">
        <f>ROUND(PRRAS!K176,2)</f>
        <v>46565.27</v>
      </c>
      <c r="D359" s="41">
        <v>0.0</v>
      </c>
      <c r="E359" s="41">
        <v>0.0</v>
      </c>
      <c r="F359" s="44">
        <f t="shared" si="1"/>
        <v>390718.694</v>
      </c>
      <c r="G359" s="1"/>
      <c r="I359" s="1"/>
      <c r="J359" s="47">
        <f t="shared" si="2"/>
        <v>0</v>
      </c>
      <c r="K359" s="1"/>
      <c r="L359" s="1"/>
      <c r="M359" s="1"/>
      <c r="N359" s="1"/>
      <c r="O359" s="1"/>
      <c r="P359" s="1"/>
      <c r="Q359" s="1"/>
      <c r="R359" s="1"/>
      <c r="S359" s="1"/>
      <c r="T359" s="1"/>
      <c r="U359" s="1"/>
      <c r="V359" s="1"/>
      <c r="W359" s="1"/>
      <c r="X359" s="1"/>
      <c r="Y359" s="1"/>
      <c r="Z359" s="1"/>
    </row>
    <row r="360" ht="12.75" customHeight="1">
      <c r="A360" s="43">
        <f>202+PRRAS!I177</f>
        <v>359</v>
      </c>
      <c r="B360" s="41">
        <f>ROUND(PRRAS!J177,2)</f>
        <v>107072.4</v>
      </c>
      <c r="C360" s="41">
        <f>ROUND(PRRAS!K177,2)</f>
        <v>87087.95</v>
      </c>
      <c r="D360" s="41">
        <v>0.0</v>
      </c>
      <c r="E360" s="41">
        <v>0.0</v>
      </c>
      <c r="F360" s="44">
        <f t="shared" si="1"/>
        <v>1009681.397</v>
      </c>
      <c r="G360" s="1"/>
      <c r="I360" s="1"/>
      <c r="J360" s="47">
        <f t="shared" si="2"/>
        <v>0</v>
      </c>
      <c r="K360" s="1"/>
      <c r="L360" s="1"/>
      <c r="M360" s="1"/>
      <c r="N360" s="1"/>
      <c r="O360" s="1"/>
      <c r="P360" s="1"/>
      <c r="Q360" s="1"/>
      <c r="R360" s="1"/>
      <c r="S360" s="1"/>
      <c r="T360" s="1"/>
      <c r="U360" s="1"/>
      <c r="V360" s="1"/>
      <c r="W360" s="1"/>
      <c r="X360" s="1"/>
      <c r="Y360" s="1"/>
      <c r="Z360" s="1"/>
    </row>
    <row r="361" ht="12.75" customHeight="1">
      <c r="A361" s="43">
        <f>202+PRRAS!I178</f>
        <v>360</v>
      </c>
      <c r="B361" s="41">
        <f>ROUND(PRRAS!J178,2)</f>
        <v>76515.89</v>
      </c>
      <c r="C361" s="41">
        <f>ROUND(PRRAS!K178,2)</f>
        <v>111725.89</v>
      </c>
      <c r="D361" s="41">
        <v>0.0</v>
      </c>
      <c r="E361" s="41">
        <v>0.0</v>
      </c>
      <c r="F361" s="44">
        <f t="shared" si="1"/>
        <v>1079883.612</v>
      </c>
      <c r="G361" s="1"/>
      <c r="I361" s="1"/>
      <c r="J361" s="47">
        <f t="shared" si="2"/>
        <v>0</v>
      </c>
      <c r="K361" s="1"/>
      <c r="L361" s="1"/>
      <c r="M361" s="1"/>
      <c r="N361" s="1"/>
      <c r="O361" s="1"/>
      <c r="P361" s="1"/>
      <c r="Q361" s="1"/>
      <c r="R361" s="1"/>
      <c r="S361" s="1"/>
      <c r="T361" s="1"/>
      <c r="U361" s="1"/>
      <c r="V361" s="1"/>
      <c r="W361" s="1"/>
      <c r="X361" s="1"/>
      <c r="Y361" s="1"/>
      <c r="Z361" s="1"/>
    </row>
    <row r="362" ht="12.75" customHeight="1">
      <c r="A362" s="43">
        <f>202+PRRAS!I179</f>
        <v>361</v>
      </c>
      <c r="B362" s="41">
        <f>ROUND(PRRAS!J179,2)</f>
        <v>46565.27</v>
      </c>
      <c r="C362" s="41">
        <f>ROUND(PRRAS!K179,2)</f>
        <v>21927.33</v>
      </c>
      <c r="D362" s="41">
        <v>0.0</v>
      </c>
      <c r="E362" s="41">
        <v>0.0</v>
      </c>
      <c r="F362" s="44">
        <f t="shared" si="1"/>
        <v>326415.9473</v>
      </c>
      <c r="G362" s="1"/>
      <c r="I362" s="1"/>
      <c r="J362" s="47">
        <f t="shared" si="2"/>
        <v>0</v>
      </c>
      <c r="K362" s="1"/>
      <c r="L362" s="1"/>
      <c r="M362" s="1"/>
      <c r="N362" s="1"/>
      <c r="O362" s="1"/>
      <c r="P362" s="1"/>
      <c r="Q362" s="1"/>
      <c r="R362" s="1"/>
      <c r="S362" s="1"/>
      <c r="T362" s="1"/>
      <c r="U362" s="1"/>
      <c r="V362" s="1"/>
      <c r="W362" s="1"/>
      <c r="X362" s="1"/>
      <c r="Y362" s="1"/>
      <c r="Z362" s="1"/>
    </row>
    <row r="363" ht="12.75" customHeight="1">
      <c r="A363" s="43">
        <f>202+PRRAS!I180</f>
        <v>362</v>
      </c>
      <c r="B363" s="41">
        <f>ROUND(PRRAS!J180,2)</f>
        <v>2</v>
      </c>
      <c r="C363" s="41">
        <f>ROUND(PRRAS!K180,2)</f>
        <v>2</v>
      </c>
      <c r="D363" s="41">
        <v>0.0</v>
      </c>
      <c r="E363" s="41">
        <v>0.0</v>
      </c>
      <c r="F363" s="44">
        <f t="shared" si="1"/>
        <v>21.72</v>
      </c>
      <c r="G363" s="1"/>
      <c r="I363" s="1"/>
      <c r="J363" s="47">
        <f t="shared" ref="J363:J366" si="3">ABS(B363-ROUND(B363,0))+ABS(C363-ROUND(C363,0))</f>
        <v>0</v>
      </c>
      <c r="K363" s="1"/>
      <c r="L363" s="1"/>
      <c r="M363" s="1"/>
      <c r="N363" s="1"/>
      <c r="O363" s="1"/>
      <c r="P363" s="1"/>
      <c r="Q363" s="1"/>
      <c r="R363" s="1"/>
      <c r="S363" s="1"/>
      <c r="T363" s="1"/>
      <c r="U363" s="1"/>
      <c r="V363" s="1"/>
      <c r="W363" s="1"/>
      <c r="X363" s="1"/>
      <c r="Y363" s="1"/>
      <c r="Z363" s="1"/>
    </row>
    <row r="364" ht="12.75" customHeight="1">
      <c r="A364" s="43">
        <f>202+PRRAS!I181</f>
        <v>363</v>
      </c>
      <c r="B364" s="41">
        <f>ROUND(PRRAS!J181,2)</f>
        <v>2</v>
      </c>
      <c r="C364" s="41">
        <f>ROUND(PRRAS!K181,2)</f>
        <v>2</v>
      </c>
      <c r="D364" s="41">
        <v>0.0</v>
      </c>
      <c r="E364" s="41">
        <v>0.0</v>
      </c>
      <c r="F364" s="44">
        <f t="shared" si="1"/>
        <v>21.78</v>
      </c>
      <c r="G364" s="1"/>
      <c r="I364" s="1"/>
      <c r="J364" s="47">
        <f t="shared" si="3"/>
        <v>0</v>
      </c>
      <c r="K364" s="1"/>
      <c r="L364" s="1"/>
      <c r="M364" s="1"/>
      <c r="N364" s="1"/>
      <c r="O364" s="1"/>
      <c r="P364" s="1"/>
      <c r="Q364" s="1"/>
      <c r="R364" s="1"/>
      <c r="S364" s="1"/>
      <c r="T364" s="1"/>
      <c r="U364" s="1"/>
      <c r="V364" s="1"/>
      <c r="W364" s="1"/>
      <c r="X364" s="1"/>
      <c r="Y364" s="1"/>
      <c r="Z364" s="1"/>
    </row>
    <row r="365" ht="12.75" customHeight="1">
      <c r="A365" s="43">
        <f>202+PRRAS!I182</f>
        <v>364</v>
      </c>
      <c r="B365" s="41">
        <f>ROUND(PRRAS!J182,2)</f>
        <v>0</v>
      </c>
      <c r="C365" s="41">
        <f>ROUND(PRRAS!K182,2)</f>
        <v>0</v>
      </c>
      <c r="D365" s="41">
        <v>0.0</v>
      </c>
      <c r="E365" s="41">
        <v>0.0</v>
      </c>
      <c r="F365" s="44">
        <f t="shared" si="1"/>
        <v>0</v>
      </c>
      <c r="G365" s="1"/>
      <c r="I365" s="1"/>
      <c r="J365" s="47">
        <f t="shared" si="3"/>
        <v>0</v>
      </c>
      <c r="K365" s="1"/>
      <c r="L365" s="1"/>
      <c r="M365" s="1"/>
      <c r="N365" s="1"/>
      <c r="O365" s="1"/>
      <c r="P365" s="1"/>
      <c r="Q365" s="1"/>
      <c r="R365" s="1"/>
      <c r="S365" s="1"/>
      <c r="T365" s="1"/>
      <c r="U365" s="1"/>
      <c r="V365" s="1"/>
      <c r="W365" s="1"/>
      <c r="X365" s="1"/>
      <c r="Y365" s="1"/>
      <c r="Z365" s="1"/>
    </row>
    <row r="366" ht="12.75" customHeight="1">
      <c r="A366" s="43">
        <f>202+PRRAS!I183</f>
        <v>365</v>
      </c>
      <c r="B366" s="41">
        <f>ROUND(PRRAS!J183,2)</f>
        <v>0</v>
      </c>
      <c r="C366" s="41">
        <f>ROUND(PRRAS!K183,2)</f>
        <v>0</v>
      </c>
      <c r="D366" s="41">
        <v>0.0</v>
      </c>
      <c r="E366" s="41">
        <v>0.0</v>
      </c>
      <c r="F366" s="44">
        <f t="shared" si="1"/>
        <v>0</v>
      </c>
      <c r="G366" s="1"/>
      <c r="I366" s="1"/>
      <c r="J366" s="47">
        <f t="shared" si="3"/>
        <v>0</v>
      </c>
      <c r="K366" s="1"/>
      <c r="L366" s="1"/>
      <c r="M366" s="1"/>
      <c r="N366" s="1"/>
      <c r="O366" s="1"/>
      <c r="P366" s="1"/>
      <c r="Q366" s="1"/>
      <c r="R366" s="1"/>
      <c r="S366" s="1"/>
      <c r="T366" s="1"/>
      <c r="U366" s="1"/>
      <c r="V366" s="1"/>
      <c r="W366" s="1"/>
      <c r="X366" s="1"/>
      <c r="Y366" s="1"/>
      <c r="Z366" s="1"/>
    </row>
    <row r="367" ht="12.75" customHeight="1">
      <c r="A367" s="43">
        <f>202+PRRAS!I186</f>
        <v>366</v>
      </c>
      <c r="B367" s="41">
        <f>ROUND(PRRAS!J186,2)</f>
        <v>0</v>
      </c>
      <c r="C367" s="41">
        <f>ROUND(PRRAS!K186,2)</f>
        <v>0</v>
      </c>
      <c r="D367" s="41">
        <v>0.0</v>
      </c>
      <c r="E367" s="41">
        <v>0.0</v>
      </c>
      <c r="F367" s="44">
        <f t="shared" si="1"/>
        <v>0</v>
      </c>
      <c r="G367" s="1"/>
      <c r="I367" s="1"/>
      <c r="J367" s="47">
        <f t="shared" ref="J367:J374" si="4">ABS(B367-ROUND(B367,2))+ABS(C367-ROUND(C367,2))</f>
        <v>0</v>
      </c>
      <c r="K367" s="1"/>
      <c r="L367" s="1"/>
      <c r="M367" s="1"/>
      <c r="N367" s="1"/>
      <c r="O367" s="1"/>
      <c r="P367" s="1"/>
      <c r="Q367" s="1"/>
      <c r="R367" s="1"/>
      <c r="S367" s="1"/>
      <c r="T367" s="1"/>
      <c r="U367" s="1"/>
      <c r="V367" s="1"/>
      <c r="W367" s="1"/>
      <c r="X367" s="1"/>
      <c r="Y367" s="1"/>
      <c r="Z367" s="1"/>
    </row>
    <row r="368" ht="12.75" customHeight="1">
      <c r="A368" s="43">
        <f>202+PRRAS!I187</f>
        <v>367</v>
      </c>
      <c r="B368" s="41">
        <f>ROUND(PRRAS!J187,2)</f>
        <v>0</v>
      </c>
      <c r="C368" s="41">
        <f>ROUND(PRRAS!K187,2)</f>
        <v>0</v>
      </c>
      <c r="D368" s="41">
        <v>0.0</v>
      </c>
      <c r="E368" s="41">
        <v>0.0</v>
      </c>
      <c r="F368" s="44">
        <f t="shared" si="1"/>
        <v>0</v>
      </c>
      <c r="G368" s="1"/>
      <c r="I368" s="1"/>
      <c r="J368" s="47">
        <f t="shared" si="4"/>
        <v>0</v>
      </c>
      <c r="K368" s="1"/>
      <c r="L368" s="1"/>
      <c r="M368" s="1"/>
      <c r="N368" s="1"/>
      <c r="O368" s="1"/>
      <c r="P368" s="1"/>
      <c r="Q368" s="1"/>
      <c r="R368" s="1"/>
      <c r="S368" s="1"/>
      <c r="T368" s="1"/>
      <c r="U368" s="1"/>
      <c r="V368" s="1"/>
      <c r="W368" s="1"/>
      <c r="X368" s="1"/>
      <c r="Y368" s="1"/>
      <c r="Z368" s="1"/>
    </row>
    <row r="369" ht="12.75" customHeight="1">
      <c r="A369" s="43">
        <f>202+PRRAS!I188</f>
        <v>368</v>
      </c>
      <c r="B369" s="41">
        <f>ROUND(PRRAS!J188,2)</f>
        <v>0</v>
      </c>
      <c r="C369" s="41">
        <f>ROUND(PRRAS!K188,2)</f>
        <v>0</v>
      </c>
      <c r="D369" s="41">
        <v>0.0</v>
      </c>
      <c r="E369" s="41">
        <v>0.0</v>
      </c>
      <c r="F369" s="44">
        <f t="shared" si="1"/>
        <v>0</v>
      </c>
      <c r="G369" s="1"/>
      <c r="I369" s="1"/>
      <c r="J369" s="47">
        <f t="shared" si="4"/>
        <v>0</v>
      </c>
      <c r="K369" s="1"/>
      <c r="L369" s="1"/>
      <c r="M369" s="1"/>
      <c r="N369" s="1"/>
      <c r="O369" s="1"/>
      <c r="P369" s="1"/>
      <c r="Q369" s="1"/>
      <c r="R369" s="1"/>
      <c r="S369" s="1"/>
      <c r="T369" s="1"/>
      <c r="U369" s="1"/>
      <c r="V369" s="1"/>
      <c r="W369" s="1"/>
      <c r="X369" s="1"/>
      <c r="Y369" s="1"/>
      <c r="Z369" s="1"/>
    </row>
    <row r="370" ht="12.75" customHeight="1">
      <c r="A370" s="43">
        <f>202+PRRAS!I189</f>
        <v>369</v>
      </c>
      <c r="B370" s="41">
        <f>ROUND(PRRAS!J189,2)</f>
        <v>0</v>
      </c>
      <c r="C370" s="41">
        <f>ROUND(PRRAS!K189,2)</f>
        <v>0</v>
      </c>
      <c r="D370" s="41">
        <v>0.0</v>
      </c>
      <c r="E370" s="41">
        <v>0.0</v>
      </c>
      <c r="F370" s="44">
        <f t="shared" si="1"/>
        <v>0</v>
      </c>
      <c r="G370" s="1"/>
      <c r="I370" s="1"/>
      <c r="J370" s="47">
        <f t="shared" si="4"/>
        <v>0</v>
      </c>
      <c r="K370" s="1"/>
      <c r="L370" s="1"/>
      <c r="M370" s="1"/>
      <c r="N370" s="1"/>
      <c r="O370" s="1"/>
      <c r="P370" s="1"/>
      <c r="Q370" s="1"/>
      <c r="R370" s="1"/>
      <c r="S370" s="1"/>
      <c r="T370" s="1"/>
      <c r="U370" s="1"/>
      <c r="V370" s="1"/>
      <c r="W370" s="1"/>
      <c r="X370" s="1"/>
      <c r="Y370" s="1"/>
      <c r="Z370" s="1"/>
    </row>
    <row r="371" ht="12.75" customHeight="1">
      <c r="A371" s="43">
        <f>202+PRRAS!I190</f>
        <v>370</v>
      </c>
      <c r="B371" s="41">
        <f>ROUND(PRRAS!J190,2)</f>
        <v>0</v>
      </c>
      <c r="C371" s="41">
        <f>ROUND(PRRAS!K190,2)</f>
        <v>0</v>
      </c>
      <c r="D371" s="41">
        <v>0.0</v>
      </c>
      <c r="E371" s="41">
        <v>0.0</v>
      </c>
      <c r="F371" s="44">
        <f t="shared" si="1"/>
        <v>0</v>
      </c>
      <c r="G371" s="1"/>
      <c r="I371" s="1"/>
      <c r="J371" s="47">
        <f t="shared" si="4"/>
        <v>0</v>
      </c>
      <c r="K371" s="1"/>
      <c r="L371" s="1"/>
      <c r="M371" s="1"/>
      <c r="N371" s="1"/>
      <c r="O371" s="1"/>
      <c r="P371" s="1"/>
      <c r="Q371" s="1"/>
      <c r="R371" s="1"/>
      <c r="S371" s="1"/>
      <c r="T371" s="1"/>
      <c r="U371" s="1"/>
      <c r="V371" s="1"/>
      <c r="W371" s="1"/>
      <c r="X371" s="1"/>
      <c r="Y371" s="1"/>
      <c r="Z371" s="1"/>
    </row>
    <row r="372" ht="12.75" customHeight="1">
      <c r="A372" s="43">
        <f>202+PRRAS!I191</f>
        <v>371</v>
      </c>
      <c r="B372" s="41">
        <f>ROUND(PRRAS!J191,2)</f>
        <v>0</v>
      </c>
      <c r="C372" s="41">
        <f>ROUND(PRRAS!K191,2)</f>
        <v>0</v>
      </c>
      <c r="D372" s="41">
        <v>0.0</v>
      </c>
      <c r="E372" s="41">
        <v>0.0</v>
      </c>
      <c r="F372" s="44">
        <f t="shared" si="1"/>
        <v>0</v>
      </c>
      <c r="G372" s="1"/>
      <c r="I372" s="1"/>
      <c r="J372" s="47">
        <f t="shared" si="4"/>
        <v>0</v>
      </c>
      <c r="K372" s="1"/>
      <c r="L372" s="1"/>
      <c r="M372" s="1"/>
      <c r="N372" s="1"/>
      <c r="O372" s="1"/>
      <c r="P372" s="1"/>
      <c r="Q372" s="1"/>
      <c r="R372" s="1"/>
      <c r="S372" s="1"/>
      <c r="T372" s="1"/>
      <c r="U372" s="1"/>
      <c r="V372" s="1"/>
      <c r="W372" s="1"/>
      <c r="X372" s="1"/>
      <c r="Y372" s="1"/>
      <c r="Z372" s="1"/>
    </row>
    <row r="373" ht="12.75" customHeight="1">
      <c r="A373" s="43">
        <f>202+PRRAS!I193</f>
        <v>372</v>
      </c>
      <c r="B373" s="41">
        <f>ROUND(PRRAS!J193,2)</f>
        <v>0</v>
      </c>
      <c r="C373" s="41">
        <f>ROUND(PRRAS!K193,2)</f>
        <v>0</v>
      </c>
      <c r="D373" s="41">
        <v>0.0</v>
      </c>
      <c r="E373" s="41">
        <v>0.0</v>
      </c>
      <c r="F373" s="44">
        <f t="shared" si="1"/>
        <v>0</v>
      </c>
      <c r="G373" s="1"/>
      <c r="I373" s="1"/>
      <c r="J373" s="47">
        <f t="shared" si="4"/>
        <v>0</v>
      </c>
      <c r="K373" s="1"/>
      <c r="L373" s="1"/>
      <c r="M373" s="1"/>
      <c r="N373" s="1"/>
      <c r="O373" s="1"/>
      <c r="P373" s="1"/>
      <c r="Q373" s="1"/>
      <c r="R373" s="1"/>
      <c r="S373" s="1"/>
      <c r="T373" s="1"/>
      <c r="U373" s="1"/>
      <c r="V373" s="1"/>
      <c r="W373" s="1"/>
      <c r="X373" s="1"/>
      <c r="Y373" s="1"/>
      <c r="Z373" s="1"/>
    </row>
    <row r="374" ht="12.75" customHeight="1">
      <c r="A374" s="43">
        <f>202+PRRAS!I194</f>
        <v>373</v>
      </c>
      <c r="B374" s="41">
        <f>ROUND(PRRAS!J194,2)</f>
        <v>4</v>
      </c>
      <c r="C374" s="41">
        <f>ROUND(PRRAS!K194,2)</f>
        <v>4</v>
      </c>
      <c r="D374" s="41">
        <v>0.0</v>
      </c>
      <c r="E374" s="41">
        <v>0.0</v>
      </c>
      <c r="F374" s="44">
        <f t="shared" si="1"/>
        <v>44.76</v>
      </c>
      <c r="G374" s="1"/>
      <c r="I374" s="1"/>
      <c r="J374" s="47">
        <f t="shared" si="4"/>
        <v>0</v>
      </c>
      <c r="K374" s="1"/>
      <c r="L374" s="1"/>
      <c r="M374" s="1"/>
      <c r="N374" s="1"/>
      <c r="O374" s="1"/>
      <c r="P374" s="1"/>
      <c r="Q374" s="1"/>
      <c r="R374" s="1"/>
      <c r="S374" s="1"/>
      <c r="T374" s="1"/>
      <c r="U374" s="1"/>
      <c r="V374" s="1"/>
      <c r="W374" s="1"/>
      <c r="X374" s="1"/>
      <c r="Y374" s="1"/>
      <c r="Z374" s="1"/>
    </row>
    <row r="375" ht="12.75" customHeight="1">
      <c r="A375" s="1"/>
      <c r="B375" s="1"/>
      <c r="C375" s="1"/>
      <c r="D375" s="1"/>
      <c r="E375" s="1"/>
      <c r="F375" s="41"/>
      <c r="G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41"/>
      <c r="G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41"/>
      <c r="G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41"/>
      <c r="G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41"/>
      <c r="G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41"/>
      <c r="G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41"/>
      <c r="G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41"/>
      <c r="G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41"/>
      <c r="G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41"/>
      <c r="G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41"/>
      <c r="G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41"/>
      <c r="G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41"/>
      <c r="G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41"/>
      <c r="G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41"/>
      <c r="G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41"/>
      <c r="G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41"/>
      <c r="G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41"/>
      <c r="G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41"/>
      <c r="G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41"/>
      <c r="G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41"/>
      <c r="G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41"/>
      <c r="G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41"/>
      <c r="G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41"/>
      <c r="G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41"/>
      <c r="G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41"/>
      <c r="G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41"/>
      <c r="G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41"/>
      <c r="G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41"/>
      <c r="G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41"/>
      <c r="G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41"/>
      <c r="G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41"/>
      <c r="G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41"/>
      <c r="G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41"/>
      <c r="G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41"/>
      <c r="G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41"/>
      <c r="G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41"/>
      <c r="G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41"/>
      <c r="G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41"/>
      <c r="G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41"/>
      <c r="G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41"/>
      <c r="G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41"/>
      <c r="G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41"/>
      <c r="G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41"/>
      <c r="G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41"/>
      <c r="G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41"/>
      <c r="G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41"/>
      <c r="G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41"/>
      <c r="G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41"/>
      <c r="G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41"/>
      <c r="G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41"/>
      <c r="G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41"/>
      <c r="G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41"/>
      <c r="G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41"/>
      <c r="G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41"/>
      <c r="G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41"/>
      <c r="G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41"/>
      <c r="G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41"/>
      <c r="G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41"/>
      <c r="G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41"/>
      <c r="G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41"/>
      <c r="G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41"/>
      <c r="G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41"/>
      <c r="G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41"/>
      <c r="G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41"/>
      <c r="G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41"/>
      <c r="G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41"/>
      <c r="G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41"/>
      <c r="G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41"/>
      <c r="G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41"/>
      <c r="G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41"/>
      <c r="G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41"/>
      <c r="G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41"/>
      <c r="G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41"/>
      <c r="G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41"/>
      <c r="G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41"/>
      <c r="G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41"/>
      <c r="G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41"/>
      <c r="G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41"/>
      <c r="G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41"/>
      <c r="G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41"/>
      <c r="G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41"/>
      <c r="G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41"/>
      <c r="G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41"/>
      <c r="G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41"/>
      <c r="G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41"/>
      <c r="G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41"/>
      <c r="G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41"/>
      <c r="G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41"/>
      <c r="G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41"/>
      <c r="G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41"/>
      <c r="G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41"/>
      <c r="G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41"/>
      <c r="G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41"/>
      <c r="G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41"/>
      <c r="G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41"/>
      <c r="G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41"/>
      <c r="G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41"/>
      <c r="G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41"/>
      <c r="G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41"/>
      <c r="G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41"/>
      <c r="G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41"/>
      <c r="G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41"/>
      <c r="G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41"/>
      <c r="G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41"/>
      <c r="G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41"/>
      <c r="G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41"/>
      <c r="G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41"/>
      <c r="G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41"/>
      <c r="G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41"/>
      <c r="G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41"/>
      <c r="G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41"/>
      <c r="G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41"/>
      <c r="G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41"/>
      <c r="G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41"/>
      <c r="G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41"/>
      <c r="G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41"/>
      <c r="G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41"/>
      <c r="G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41"/>
      <c r="G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41"/>
      <c r="G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41"/>
      <c r="G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41"/>
      <c r="G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41"/>
      <c r="G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41"/>
      <c r="G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41"/>
      <c r="G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41"/>
      <c r="G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41"/>
      <c r="G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41"/>
      <c r="G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41"/>
      <c r="G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41"/>
      <c r="G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41"/>
      <c r="G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41"/>
      <c r="G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41"/>
      <c r="G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41"/>
      <c r="G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41"/>
      <c r="G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41"/>
      <c r="G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41"/>
      <c r="G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41"/>
      <c r="G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41"/>
      <c r="G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41"/>
      <c r="G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41"/>
      <c r="G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41"/>
      <c r="G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41"/>
      <c r="G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41"/>
      <c r="G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41"/>
      <c r="G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41"/>
      <c r="G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41"/>
      <c r="G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41"/>
      <c r="G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41"/>
      <c r="G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41"/>
      <c r="G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41"/>
      <c r="G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41"/>
      <c r="G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41"/>
      <c r="G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41"/>
      <c r="G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41"/>
      <c r="G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41"/>
      <c r="G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41"/>
      <c r="G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41"/>
      <c r="G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41"/>
      <c r="G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41"/>
      <c r="G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41"/>
      <c r="G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41"/>
      <c r="G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41"/>
      <c r="G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41"/>
      <c r="G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41"/>
      <c r="G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41"/>
      <c r="G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41"/>
      <c r="G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41"/>
      <c r="G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41"/>
      <c r="G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41"/>
      <c r="G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41"/>
      <c r="G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41"/>
      <c r="G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41"/>
      <c r="G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41"/>
      <c r="G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41"/>
      <c r="G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41"/>
      <c r="G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41"/>
      <c r="G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41"/>
      <c r="G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41"/>
      <c r="G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41"/>
      <c r="G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41"/>
      <c r="G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41"/>
      <c r="G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41"/>
      <c r="G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41"/>
      <c r="G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41"/>
      <c r="G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41"/>
      <c r="G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41"/>
      <c r="G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41"/>
      <c r="G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41"/>
      <c r="G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41"/>
      <c r="G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41"/>
      <c r="G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41"/>
      <c r="G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41"/>
      <c r="G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41"/>
      <c r="G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41"/>
      <c r="G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41"/>
      <c r="G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41"/>
      <c r="G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41"/>
      <c r="G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41"/>
      <c r="G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41"/>
      <c r="G574" s="1"/>
      <c r="I574" s="1"/>
      <c r="J574" s="1"/>
      <c r="K574" s="1"/>
      <c r="L574" s="1"/>
      <c r="M574" s="1"/>
      <c r="N574" s="1"/>
      <c r="O574" s="1"/>
      <c r="P574" s="1"/>
      <c r="Q574" s="1"/>
      <c r="R574" s="1"/>
      <c r="S574" s="1"/>
      <c r="T574" s="1"/>
      <c r="U574" s="1"/>
      <c r="V574" s="1"/>
      <c r="W574" s="1"/>
      <c r="X574" s="1"/>
      <c r="Y574" s="1"/>
      <c r="Z574" s="1"/>
    </row>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A1:A203">
    <cfRule type="cellIs" dxfId="1" priority="1" operator="equal">
      <formula>0</formula>
    </cfRule>
  </conditionalFormatting>
  <conditionalFormatting sqref="A204:A374">
    <cfRule type="cellIs" dxfId="1" priority="2" operator="equal">
      <formula>202</formula>
    </cfRule>
  </conditionalFormatting>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5.0"/>
    <col customWidth="1" min="2" max="6" width="15.63"/>
    <col customWidth="1" min="7" max="7" width="25.63"/>
    <col customWidth="1" min="8" max="8" width="15.63"/>
    <col customWidth="1" min="9" max="9" width="25.63"/>
    <col customWidth="1" min="10" max="10" width="15.63"/>
    <col customWidth="1" min="11" max="26" width="8.0"/>
  </cols>
  <sheetData>
    <row r="1" ht="12.75" customHeight="1">
      <c r="A1" s="1" t="s">
        <v>27</v>
      </c>
      <c r="B1" s="1" t="s">
        <v>28</v>
      </c>
      <c r="C1" s="1" t="s">
        <v>29</v>
      </c>
      <c r="D1" s="1" t="s">
        <v>30</v>
      </c>
      <c r="E1" s="1" t="s">
        <v>31</v>
      </c>
      <c r="F1" s="41" t="s">
        <v>32</v>
      </c>
      <c r="G1" s="1" t="s">
        <v>33</v>
      </c>
      <c r="H1" s="42" t="s">
        <v>34</v>
      </c>
      <c r="I1" s="1" t="s">
        <v>35</v>
      </c>
      <c r="J1" s="1" t="s">
        <v>36</v>
      </c>
      <c r="K1" s="1"/>
      <c r="L1" s="1"/>
      <c r="M1" s="1"/>
      <c r="N1" s="1"/>
      <c r="O1" s="1"/>
      <c r="P1" s="1"/>
      <c r="Q1" s="1"/>
      <c r="R1" s="1"/>
      <c r="S1" s="1"/>
      <c r="T1" s="1"/>
      <c r="U1" s="1"/>
      <c r="V1" s="1"/>
      <c r="W1" s="1"/>
      <c r="X1" s="1"/>
      <c r="Y1" s="1"/>
      <c r="Z1" s="1"/>
    </row>
    <row r="2" ht="12.75" customHeight="1">
      <c r="A2" s="1">
        <v>1.0</v>
      </c>
      <c r="B2" s="41">
        <v>0.0</v>
      </c>
      <c r="C2" s="41">
        <v>0.0</v>
      </c>
      <c r="D2" s="41">
        <v>0.0</v>
      </c>
      <c r="E2" s="41">
        <v>0.0</v>
      </c>
      <c r="F2" s="44">
        <f t="shared" ref="F2:F51" si="1">A2/100*B2+A2/50*C2</f>
        <v>0</v>
      </c>
      <c r="G2" s="45" t="str">
        <f>TRIM(UPPER(RefStr!C13))</f>
        <v>HR5423600001102266561</v>
      </c>
      <c r="H2" s="46">
        <v>0.0</v>
      </c>
      <c r="I2" s="45" t="s">
        <v>37</v>
      </c>
      <c r="J2" s="47">
        <v>0.0</v>
      </c>
      <c r="K2" s="1"/>
      <c r="L2" s="1"/>
      <c r="M2" s="1"/>
      <c r="N2" s="1"/>
      <c r="O2" s="1"/>
      <c r="P2" s="1"/>
      <c r="Q2" s="1"/>
      <c r="R2" s="1"/>
      <c r="S2" s="1"/>
      <c r="T2" s="1"/>
      <c r="U2" s="1"/>
      <c r="V2" s="1"/>
      <c r="W2" s="1"/>
      <c r="X2" s="1"/>
      <c r="Y2" s="1"/>
      <c r="Z2" s="1"/>
    </row>
    <row r="3" ht="12.75" customHeight="1">
      <c r="A3" s="1">
        <v>2.0</v>
      </c>
      <c r="B3" s="41">
        <v>0.0</v>
      </c>
      <c r="C3" s="41">
        <v>0.0</v>
      </c>
      <c r="D3" s="41">
        <v>0.0</v>
      </c>
      <c r="E3" s="41">
        <v>0.0</v>
      </c>
      <c r="F3" s="44">
        <f t="shared" si="1"/>
        <v>0</v>
      </c>
      <c r="G3" s="1" t="str">
        <f>TEXT(INT(VALUE(RefStr!J11)),"00000000")</f>
        <v>02857383</v>
      </c>
      <c r="I3" s="45" t="s">
        <v>38</v>
      </c>
      <c r="J3" s="47">
        <v>0.0</v>
      </c>
      <c r="K3" s="1"/>
      <c r="L3" s="1"/>
      <c r="M3" s="1"/>
      <c r="N3" s="1"/>
      <c r="O3" s="1"/>
      <c r="P3" s="1"/>
      <c r="Q3" s="1"/>
      <c r="R3" s="1"/>
      <c r="S3" s="1"/>
      <c r="T3" s="1"/>
      <c r="U3" s="1"/>
      <c r="V3" s="1"/>
      <c r="W3" s="1"/>
      <c r="X3" s="1"/>
      <c r="Y3" s="1"/>
      <c r="Z3" s="1"/>
    </row>
    <row r="4" ht="12.75" customHeight="1">
      <c r="A4" s="1">
        <v>3.0</v>
      </c>
      <c r="B4" s="41">
        <v>0.0</v>
      </c>
      <c r="C4" s="41">
        <v>0.0</v>
      </c>
      <c r="D4" s="41">
        <v>0.0</v>
      </c>
      <c r="E4" s="41">
        <v>0.0</v>
      </c>
      <c r="F4" s="44">
        <f t="shared" si="1"/>
        <v>0</v>
      </c>
      <c r="G4" s="1" t="str">
        <f>IF(ISERROR(RefStr!C7),"-",UPPER(TRIM(RefStr!C7)))</f>
        <v>HRVATSKA KOMORA EDUKACIJSKIH REHABILITATORA</v>
      </c>
      <c r="I4" s="45" t="s">
        <v>39</v>
      </c>
      <c r="J4" s="47">
        <v>0.0</v>
      </c>
      <c r="K4" s="1"/>
      <c r="L4" s="1"/>
      <c r="M4" s="1"/>
      <c r="N4" s="1"/>
      <c r="O4" s="1"/>
      <c r="P4" s="1"/>
      <c r="Q4" s="1"/>
      <c r="R4" s="1"/>
      <c r="S4" s="1"/>
      <c r="T4" s="1"/>
      <c r="U4" s="1"/>
      <c r="V4" s="1"/>
      <c r="W4" s="1"/>
      <c r="X4" s="1"/>
      <c r="Y4" s="1"/>
      <c r="Z4" s="1"/>
    </row>
    <row r="5" ht="12.75" customHeight="1">
      <c r="A5" s="1">
        <v>4.0</v>
      </c>
      <c r="B5" s="41">
        <v>0.0</v>
      </c>
      <c r="C5" s="41">
        <v>0.0</v>
      </c>
      <c r="D5" s="41">
        <v>0.0</v>
      </c>
      <c r="E5" s="41">
        <v>0.0</v>
      </c>
      <c r="F5" s="44">
        <f t="shared" si="1"/>
        <v>0</v>
      </c>
      <c r="G5" s="1" t="str">
        <f>TEXT(INT(VALUE(RefStr!C9)),"00000")</f>
        <v>10000</v>
      </c>
      <c r="I5" s="45" t="s">
        <v>40</v>
      </c>
      <c r="J5" s="47">
        <v>0.0</v>
      </c>
      <c r="K5" s="1"/>
      <c r="L5" s="1"/>
      <c r="M5" s="1"/>
      <c r="N5" s="1"/>
      <c r="O5" s="1"/>
      <c r="P5" s="1"/>
      <c r="Q5" s="1"/>
      <c r="R5" s="1"/>
      <c r="S5" s="1"/>
      <c r="T5" s="1"/>
      <c r="U5" s="1"/>
      <c r="V5" s="1"/>
      <c r="W5" s="1"/>
      <c r="X5" s="1"/>
      <c r="Y5" s="1"/>
      <c r="Z5" s="1"/>
    </row>
    <row r="6" ht="12.75" customHeight="1">
      <c r="A6" s="1">
        <v>5.0</v>
      </c>
      <c r="B6" s="41">
        <v>0.0</v>
      </c>
      <c r="C6" s="41">
        <v>0.0</v>
      </c>
      <c r="D6" s="41">
        <v>0.0</v>
      </c>
      <c r="E6" s="41">
        <v>0.0</v>
      </c>
      <c r="F6" s="44">
        <f t="shared" si="1"/>
        <v>0</v>
      </c>
      <c r="G6" s="1" t="str">
        <f>IF(ISERROR(RefStr!E9),"-",UPPER(TRIM(RefStr!E9)))</f>
        <v>ZAGREB</v>
      </c>
      <c r="I6" s="45" t="s">
        <v>41</v>
      </c>
      <c r="J6" s="47">
        <v>0.0</v>
      </c>
      <c r="K6" s="1"/>
      <c r="L6" s="1"/>
      <c r="M6" s="1"/>
      <c r="N6" s="1"/>
      <c r="O6" s="1"/>
      <c r="P6" s="1"/>
      <c r="Q6" s="1"/>
      <c r="R6" s="1"/>
      <c r="S6" s="1"/>
      <c r="T6" s="1"/>
      <c r="U6" s="1"/>
      <c r="V6" s="1"/>
      <c r="W6" s="1"/>
      <c r="X6" s="1"/>
      <c r="Y6" s="1"/>
      <c r="Z6" s="1"/>
    </row>
    <row r="7" ht="12.75" customHeight="1">
      <c r="A7" s="1">
        <v>6.0</v>
      </c>
      <c r="B7" s="41">
        <v>0.0</v>
      </c>
      <c r="C7" s="41">
        <v>0.0</v>
      </c>
      <c r="D7" s="41">
        <v>0.0</v>
      </c>
      <c r="E7" s="41">
        <v>0.0</v>
      </c>
      <c r="F7" s="44">
        <f t="shared" si="1"/>
        <v>0</v>
      </c>
      <c r="G7" s="1" t="str">
        <f>IF(ISERROR(RefStr!C11),"-",(TRIM(RefStr!C11)))</f>
        <v>NAD LIPOM 13/1</v>
      </c>
      <c r="I7" s="45" t="s">
        <v>42</v>
      </c>
      <c r="J7" s="47">
        <v>0.0</v>
      </c>
      <c r="K7" s="1"/>
      <c r="L7" s="1"/>
      <c r="M7" s="1"/>
      <c r="N7" s="1"/>
      <c r="O7" s="1"/>
      <c r="P7" s="1"/>
      <c r="Q7" s="1"/>
      <c r="R7" s="1"/>
      <c r="S7" s="1"/>
      <c r="T7" s="1"/>
      <c r="U7" s="1"/>
      <c r="V7" s="1"/>
      <c r="W7" s="1"/>
      <c r="X7" s="1"/>
      <c r="Y7" s="1"/>
      <c r="Z7" s="1"/>
    </row>
    <row r="8" ht="12.75" customHeight="1">
      <c r="A8" s="1">
        <v>7.0</v>
      </c>
      <c r="B8" s="41">
        <v>0.0</v>
      </c>
      <c r="C8" s="41">
        <v>0.0</v>
      </c>
      <c r="D8" s="41">
        <v>0.0</v>
      </c>
      <c r="E8" s="41">
        <v>0.0</v>
      </c>
      <c r="F8" s="44">
        <f t="shared" si="1"/>
        <v>0</v>
      </c>
      <c r="G8" s="1" t="str">
        <f>TEXT(INT(VALUE(RefStr!C15)),"0000")</f>
        <v>9412</v>
      </c>
      <c r="I8" s="45" t="s">
        <v>43</v>
      </c>
      <c r="J8" s="47">
        <v>0.0</v>
      </c>
      <c r="K8" s="1"/>
      <c r="L8" s="1"/>
      <c r="M8" s="1"/>
      <c r="N8" s="1"/>
      <c r="O8" s="1"/>
      <c r="P8" s="1"/>
      <c r="Q8" s="1"/>
      <c r="R8" s="1"/>
      <c r="S8" s="1"/>
      <c r="T8" s="1"/>
      <c r="U8" s="1"/>
      <c r="V8" s="1"/>
      <c r="W8" s="1"/>
      <c r="X8" s="1"/>
      <c r="Y8" s="1"/>
      <c r="Z8" s="1"/>
    </row>
    <row r="9" ht="12.75" customHeight="1">
      <c r="A9" s="1">
        <v>8.0</v>
      </c>
      <c r="B9" s="41">
        <v>0.0</v>
      </c>
      <c r="C9" s="41">
        <v>0.0</v>
      </c>
      <c r="D9" s="41">
        <v>0.0</v>
      </c>
      <c r="E9" s="41">
        <v>0.0</v>
      </c>
      <c r="F9" s="44">
        <f t="shared" si="1"/>
        <v>0</v>
      </c>
      <c r="G9" s="1" t="str">
        <f>IF(RefStr!J17&lt;&gt;"",TEXT(INT(VALUE(RefStr!J17)),"00"),"00")</f>
        <v>21</v>
      </c>
      <c r="I9" s="45" t="s">
        <v>44</v>
      </c>
      <c r="J9" s="47">
        <v>0.0</v>
      </c>
      <c r="K9" s="1"/>
      <c r="L9" s="1"/>
      <c r="M9" s="1"/>
      <c r="N9" s="1"/>
      <c r="O9" s="1"/>
      <c r="P9" s="1"/>
      <c r="Q9" s="1"/>
      <c r="R9" s="1"/>
      <c r="S9" s="1"/>
      <c r="T9" s="1"/>
      <c r="U9" s="1"/>
      <c r="V9" s="1"/>
      <c r="W9" s="1"/>
      <c r="X9" s="1"/>
      <c r="Y9" s="1"/>
      <c r="Z9" s="1"/>
    </row>
    <row r="10" ht="12.75" customHeight="1">
      <c r="A10" s="1">
        <v>9.0</v>
      </c>
      <c r="B10" s="41">
        <v>0.0</v>
      </c>
      <c r="C10" s="41">
        <v>0.0</v>
      </c>
      <c r="D10" s="41">
        <v>0.0</v>
      </c>
      <c r="E10" s="41">
        <v>0.0</v>
      </c>
      <c r="F10" s="44">
        <f t="shared" si="1"/>
        <v>0</v>
      </c>
      <c r="G10" s="1" t="str">
        <f>TEXT(INT(VALUE(RefStr!C17)),"000")</f>
        <v>133</v>
      </c>
      <c r="I10" s="45" t="s">
        <v>45</v>
      </c>
      <c r="J10" s="47">
        <v>0.0</v>
      </c>
      <c r="K10" s="1"/>
      <c r="L10" s="1"/>
      <c r="M10" s="1"/>
      <c r="N10" s="1"/>
      <c r="O10" s="1"/>
      <c r="P10" s="1"/>
      <c r="Q10" s="1"/>
      <c r="R10" s="1"/>
      <c r="S10" s="1"/>
      <c r="T10" s="1"/>
      <c r="U10" s="1"/>
      <c r="V10" s="1"/>
      <c r="W10" s="1"/>
      <c r="X10" s="1"/>
      <c r="Y10" s="1"/>
      <c r="Z10" s="1"/>
    </row>
    <row r="11" ht="12.75" customHeight="1">
      <c r="A11" s="1">
        <v>10.0</v>
      </c>
      <c r="B11" s="41">
        <v>0.0</v>
      </c>
      <c r="C11" s="41">
        <v>0.0</v>
      </c>
      <c r="D11" s="41">
        <v>0.0</v>
      </c>
      <c r="E11" s="41">
        <v>0.0</v>
      </c>
      <c r="F11" s="44">
        <f t="shared" si="1"/>
        <v>0</v>
      </c>
      <c r="G11" s="1" t="s">
        <v>46</v>
      </c>
      <c r="I11" s="48" t="s">
        <v>47</v>
      </c>
      <c r="J11" s="47">
        <v>0.0</v>
      </c>
      <c r="K11" s="1"/>
      <c r="L11" s="1"/>
      <c r="M11" s="1"/>
      <c r="N11" s="1"/>
      <c r="O11" s="1"/>
      <c r="P11" s="1"/>
      <c r="Q11" s="1"/>
      <c r="R11" s="1"/>
      <c r="S11" s="1"/>
      <c r="T11" s="1"/>
      <c r="U11" s="1"/>
      <c r="V11" s="1"/>
      <c r="W11" s="1"/>
      <c r="X11" s="1"/>
      <c r="Y11" s="1"/>
      <c r="Z11" s="1"/>
    </row>
    <row r="12" ht="12.75" customHeight="1">
      <c r="A12" s="1">
        <v>11.0</v>
      </c>
      <c r="B12" s="41">
        <v>0.0</v>
      </c>
      <c r="C12" s="41">
        <v>0.0</v>
      </c>
      <c r="D12" s="41">
        <v>0.0</v>
      </c>
      <c r="E12" s="41">
        <v>0.0</v>
      </c>
      <c r="F12" s="44">
        <f t="shared" si="1"/>
        <v>0</v>
      </c>
      <c r="G12" s="1" t="s">
        <v>46</v>
      </c>
      <c r="I12" s="48" t="s">
        <v>48</v>
      </c>
      <c r="J12" s="47">
        <v>0.0</v>
      </c>
      <c r="K12" s="1"/>
      <c r="L12" s="1"/>
      <c r="M12" s="1"/>
      <c r="N12" s="1"/>
      <c r="O12" s="1"/>
      <c r="P12" s="1"/>
      <c r="Q12" s="1"/>
      <c r="R12" s="1"/>
      <c r="S12" s="1"/>
      <c r="T12" s="1"/>
      <c r="U12" s="1"/>
      <c r="V12" s="1"/>
      <c r="W12" s="1"/>
      <c r="X12" s="1"/>
      <c r="Y12" s="1"/>
      <c r="Z12" s="1"/>
    </row>
    <row r="13" ht="12.75" customHeight="1">
      <c r="A13" s="1">
        <v>12.0</v>
      </c>
      <c r="B13" s="41">
        <v>0.0</v>
      </c>
      <c r="C13" s="41">
        <v>0.0</v>
      </c>
      <c r="D13" s="41">
        <v>0.0</v>
      </c>
      <c r="E13" s="41">
        <v>0.0</v>
      </c>
      <c r="F13" s="44">
        <f t="shared" si="1"/>
        <v>0</v>
      </c>
      <c r="G13" s="1" t="s">
        <v>46</v>
      </c>
      <c r="I13" s="48" t="s">
        <v>49</v>
      </c>
      <c r="J13" s="47">
        <v>0.0</v>
      </c>
      <c r="K13" s="1"/>
      <c r="L13" s="1"/>
      <c r="M13" s="1"/>
      <c r="N13" s="1"/>
      <c r="O13" s="1"/>
      <c r="P13" s="1"/>
      <c r="Q13" s="1"/>
      <c r="R13" s="1"/>
      <c r="S13" s="1"/>
      <c r="T13" s="1"/>
      <c r="U13" s="1"/>
      <c r="V13" s="1"/>
      <c r="W13" s="1"/>
      <c r="X13" s="1"/>
      <c r="Y13" s="1"/>
      <c r="Z13" s="1"/>
    </row>
    <row r="14" ht="12.75" customHeight="1">
      <c r="A14" s="1">
        <v>13.0</v>
      </c>
      <c r="B14" s="41">
        <v>0.0</v>
      </c>
      <c r="C14" s="41">
        <v>0.0</v>
      </c>
      <c r="D14" s="41">
        <v>0.0</v>
      </c>
      <c r="E14" s="41">
        <v>0.0</v>
      </c>
      <c r="F14" s="44">
        <f t="shared" si="1"/>
        <v>0</v>
      </c>
      <c r="G14" s="1" t="s">
        <v>46</v>
      </c>
      <c r="I14" s="48" t="s">
        <v>50</v>
      </c>
      <c r="J14" s="47">
        <v>0.0</v>
      </c>
      <c r="K14" s="1"/>
      <c r="L14" s="1"/>
      <c r="M14" s="1"/>
      <c r="N14" s="1"/>
      <c r="O14" s="1"/>
      <c r="P14" s="1"/>
      <c r="Q14" s="1"/>
      <c r="R14" s="1"/>
      <c r="S14" s="1"/>
      <c r="T14" s="1"/>
      <c r="U14" s="1"/>
      <c r="V14" s="1"/>
      <c r="W14" s="1"/>
      <c r="X14" s="1"/>
      <c r="Y14" s="1"/>
      <c r="Z14" s="1"/>
    </row>
    <row r="15" ht="12.75" customHeight="1">
      <c r="A15" s="1">
        <v>14.0</v>
      </c>
      <c r="B15" s="41">
        <v>0.0</v>
      </c>
      <c r="C15" s="41">
        <v>0.0</v>
      </c>
      <c r="D15" s="41">
        <v>0.0</v>
      </c>
      <c r="E15" s="41">
        <v>0.0</v>
      </c>
      <c r="F15" s="44">
        <f t="shared" si="1"/>
        <v>0</v>
      </c>
      <c r="G15" s="1" t="s">
        <v>46</v>
      </c>
      <c r="I15" s="48" t="s">
        <v>51</v>
      </c>
      <c r="J15" s="47">
        <v>0.0</v>
      </c>
      <c r="K15" s="1"/>
      <c r="L15" s="1"/>
      <c r="M15" s="1"/>
      <c r="N15" s="1"/>
      <c r="O15" s="1"/>
      <c r="P15" s="1"/>
      <c r="Q15" s="1"/>
      <c r="R15" s="1"/>
      <c r="S15" s="1"/>
      <c r="T15" s="1"/>
      <c r="U15" s="1"/>
      <c r="V15" s="1"/>
      <c r="W15" s="1"/>
      <c r="X15" s="1"/>
      <c r="Y15" s="1"/>
      <c r="Z15" s="1"/>
    </row>
    <row r="16" ht="12.75" customHeight="1">
      <c r="A16" s="1">
        <v>15.0</v>
      </c>
      <c r="B16" s="41">
        <v>0.0</v>
      </c>
      <c r="C16" s="41">
        <v>0.0</v>
      </c>
      <c r="D16" s="41">
        <v>0.0</v>
      </c>
      <c r="E16" s="41">
        <v>0.0</v>
      </c>
      <c r="F16" s="44">
        <f t="shared" si="1"/>
        <v>0</v>
      </c>
      <c r="G16" s="1" t="s">
        <v>46</v>
      </c>
      <c r="I16" s="48" t="s">
        <v>52</v>
      </c>
      <c r="J16" s="47">
        <v>0.0</v>
      </c>
      <c r="K16" s="1"/>
      <c r="L16" s="1"/>
      <c r="M16" s="1"/>
      <c r="N16" s="1"/>
      <c r="O16" s="1"/>
      <c r="P16" s="1"/>
      <c r="Q16" s="1"/>
      <c r="R16" s="1"/>
      <c r="S16" s="1"/>
      <c r="T16" s="1"/>
      <c r="U16" s="1"/>
      <c r="V16" s="1"/>
      <c r="W16" s="1"/>
      <c r="X16" s="1"/>
      <c r="Y16" s="1"/>
      <c r="Z16" s="1"/>
    </row>
    <row r="17" ht="12.75" customHeight="1">
      <c r="A17" s="1">
        <v>16.0</v>
      </c>
      <c r="B17" s="41">
        <v>0.0</v>
      </c>
      <c r="C17" s="41">
        <v>0.0</v>
      </c>
      <c r="D17" s="41">
        <v>0.0</v>
      </c>
      <c r="E17" s="41">
        <v>0.0</v>
      </c>
      <c r="F17" s="44">
        <f t="shared" si="1"/>
        <v>0</v>
      </c>
      <c r="G17" s="1" t="s">
        <v>46</v>
      </c>
      <c r="I17" s="48" t="s">
        <v>53</v>
      </c>
      <c r="J17" s="47">
        <v>0.0</v>
      </c>
      <c r="K17" s="1"/>
      <c r="L17" s="1"/>
      <c r="M17" s="1"/>
      <c r="N17" s="1"/>
      <c r="O17" s="1"/>
      <c r="P17" s="1"/>
      <c r="Q17" s="1"/>
      <c r="R17" s="1"/>
      <c r="S17" s="1"/>
      <c r="T17" s="1"/>
      <c r="U17" s="1"/>
      <c r="V17" s="1"/>
      <c r="W17" s="1"/>
      <c r="X17" s="1"/>
      <c r="Y17" s="1"/>
      <c r="Z17" s="1"/>
    </row>
    <row r="18" ht="12.75" customHeight="1">
      <c r="A18" s="1">
        <v>17.0</v>
      </c>
      <c r="B18" s="41">
        <v>0.0</v>
      </c>
      <c r="C18" s="41">
        <v>0.0</v>
      </c>
      <c r="D18" s="41">
        <v>0.0</v>
      </c>
      <c r="E18" s="41">
        <v>0.0</v>
      </c>
      <c r="F18" s="44">
        <f t="shared" si="1"/>
        <v>0</v>
      </c>
      <c r="G18" s="1" t="str">
        <f>IF(ISERROR(RefStr!D39),"-",UPPER(TRIM(RefStr!D39)))</f>
        <v>ZLATKO BUKVIĆ</v>
      </c>
      <c r="I18" s="48" t="s">
        <v>54</v>
      </c>
      <c r="J18" s="47">
        <v>0.0</v>
      </c>
      <c r="K18" s="1"/>
      <c r="L18" s="1"/>
      <c r="M18" s="1"/>
      <c r="N18" s="1"/>
      <c r="O18" s="1"/>
      <c r="P18" s="1"/>
      <c r="Q18" s="1"/>
      <c r="R18" s="1"/>
      <c r="S18" s="1"/>
      <c r="T18" s="1"/>
      <c r="U18" s="1"/>
      <c r="V18" s="1"/>
      <c r="W18" s="1"/>
      <c r="X18" s="1"/>
      <c r="Y18" s="1"/>
      <c r="Z18" s="1"/>
    </row>
    <row r="19" ht="12.75" customHeight="1">
      <c r="A19" s="1">
        <v>18.0</v>
      </c>
      <c r="B19" s="41">
        <v>0.0</v>
      </c>
      <c r="C19" s="41">
        <v>0.0</v>
      </c>
      <c r="D19" s="41">
        <v>0.0</v>
      </c>
      <c r="E19" s="41">
        <v>0.0</v>
      </c>
      <c r="F19" s="44">
        <f t="shared" si="1"/>
        <v>0</v>
      </c>
      <c r="G19" s="1"/>
      <c r="I19" s="48" t="s">
        <v>55</v>
      </c>
      <c r="J19" s="47">
        <v>0.0</v>
      </c>
      <c r="K19" s="1"/>
      <c r="L19" s="1"/>
      <c r="M19" s="1"/>
      <c r="N19" s="1"/>
      <c r="O19" s="1"/>
      <c r="P19" s="1"/>
      <c r="Q19" s="1"/>
      <c r="R19" s="1"/>
      <c r="S19" s="1"/>
      <c r="T19" s="1"/>
      <c r="U19" s="1"/>
      <c r="V19" s="1"/>
      <c r="W19" s="1"/>
      <c r="X19" s="1"/>
      <c r="Y19" s="1"/>
      <c r="Z19" s="1"/>
    </row>
    <row r="20" ht="12.75" customHeight="1">
      <c r="A20" s="1">
        <v>19.0</v>
      </c>
      <c r="B20" s="41">
        <v>0.0</v>
      </c>
      <c r="C20" s="41">
        <v>0.0</v>
      </c>
      <c r="D20" s="41">
        <v>0.0</v>
      </c>
      <c r="E20" s="41">
        <v>0.0</v>
      </c>
      <c r="F20" s="44">
        <f t="shared" si="1"/>
        <v>0</v>
      </c>
      <c r="G20" s="1" t="str">
        <f>IF(ISERROR(RefStr!D43),"-",UPPER(TRIM(RefStr!D43)))</f>
        <v>MARIJA ŽIVKOVIĆ</v>
      </c>
      <c r="I20" s="45" t="s">
        <v>56</v>
      </c>
      <c r="J20" s="47">
        <v>0.0</v>
      </c>
      <c r="K20" s="1"/>
      <c r="L20" s="1"/>
      <c r="M20" s="1"/>
      <c r="N20" s="1"/>
      <c r="O20" s="1"/>
      <c r="P20" s="1"/>
      <c r="Q20" s="1"/>
      <c r="R20" s="1"/>
      <c r="S20" s="1"/>
      <c r="T20" s="1"/>
      <c r="U20" s="1"/>
      <c r="V20" s="1"/>
      <c r="W20" s="1"/>
      <c r="X20" s="1"/>
      <c r="Y20" s="1"/>
      <c r="Z20" s="1"/>
    </row>
    <row r="21" ht="12.75" customHeight="1">
      <c r="A21" s="1">
        <v>20.0</v>
      </c>
      <c r="B21" s="41">
        <v>0.0</v>
      </c>
      <c r="C21" s="41">
        <v>0.0</v>
      </c>
      <c r="D21" s="41">
        <v>0.0</v>
      </c>
      <c r="E21" s="41">
        <v>0.0</v>
      </c>
      <c r="F21" s="44">
        <f t="shared" si="1"/>
        <v>0</v>
      </c>
      <c r="G21" s="1" t="str">
        <f>IF(ISERROR(RefStr!D45),"-",UPPER(TRIM(RefStr!D45)))</f>
        <v>016331570</v>
      </c>
      <c r="I21" s="45" t="s">
        <v>57</v>
      </c>
      <c r="J21" s="47">
        <v>0.0</v>
      </c>
      <c r="K21" s="1"/>
      <c r="L21" s="1"/>
      <c r="M21" s="1"/>
      <c r="N21" s="1"/>
      <c r="O21" s="1"/>
      <c r="P21" s="1"/>
      <c r="Q21" s="1"/>
      <c r="R21" s="1"/>
      <c r="S21" s="1"/>
      <c r="T21" s="1"/>
      <c r="U21" s="1"/>
      <c r="V21" s="1"/>
      <c r="W21" s="1"/>
      <c r="X21" s="1"/>
      <c r="Y21" s="1"/>
      <c r="Z21" s="1"/>
    </row>
    <row r="22" ht="12.75" customHeight="1">
      <c r="A22" s="1">
        <v>21.0</v>
      </c>
      <c r="B22" s="41">
        <v>0.0</v>
      </c>
      <c r="C22" s="41">
        <v>0.0</v>
      </c>
      <c r="D22" s="41">
        <v>0.0</v>
      </c>
      <c r="E22" s="41">
        <v>0.0</v>
      </c>
      <c r="F22" s="44">
        <f t="shared" si="1"/>
        <v>0</v>
      </c>
      <c r="G22" s="1" t="str">
        <f>IF(ISERROR(RefStr!D47),"-",UPPER(TRIM(RefStr!D47)))</f>
        <v>016331580</v>
      </c>
      <c r="I22" s="48" t="s">
        <v>58</v>
      </c>
      <c r="J22" s="47">
        <v>0.0</v>
      </c>
      <c r="K22" s="1"/>
      <c r="L22" s="1"/>
      <c r="M22" s="1"/>
      <c r="N22" s="1"/>
      <c r="O22" s="1"/>
      <c r="P22" s="1"/>
      <c r="Q22" s="1"/>
      <c r="R22" s="1"/>
      <c r="S22" s="1"/>
      <c r="T22" s="1"/>
      <c r="U22" s="1"/>
      <c r="V22" s="1"/>
      <c r="W22" s="1"/>
      <c r="X22" s="1"/>
      <c r="Y22" s="1"/>
      <c r="Z22" s="1"/>
    </row>
    <row r="23" ht="12.75" customHeight="1">
      <c r="A23" s="1">
        <v>22.0</v>
      </c>
      <c r="B23" s="41">
        <v>0.0</v>
      </c>
      <c r="C23" s="41">
        <v>0.0</v>
      </c>
      <c r="D23" s="41">
        <v>0.0</v>
      </c>
      <c r="E23" s="41">
        <v>0.0</v>
      </c>
      <c r="F23" s="44">
        <f t="shared" si="1"/>
        <v>0</v>
      </c>
      <c r="G23" s="1" t="str">
        <f>IF(ISERROR(RefStr!D49),"-",LOWER(TRIM(RefStr!D49)))</f>
        <v>lamb@lamb-knjigovodstvo.hr</v>
      </c>
      <c r="I23" s="48" t="s">
        <v>59</v>
      </c>
      <c r="J23" s="47">
        <v>0.0</v>
      </c>
      <c r="K23" s="1"/>
      <c r="L23" s="1"/>
      <c r="M23" s="1"/>
      <c r="N23" s="1"/>
      <c r="O23" s="1"/>
      <c r="P23" s="1"/>
      <c r="Q23" s="1"/>
      <c r="R23" s="1"/>
      <c r="S23" s="1"/>
      <c r="T23" s="1"/>
      <c r="U23" s="1"/>
      <c r="V23" s="1"/>
      <c r="W23" s="1"/>
      <c r="X23" s="1"/>
      <c r="Y23" s="1"/>
      <c r="Z23" s="1"/>
    </row>
    <row r="24" ht="12.75" customHeight="1">
      <c r="A24" s="1">
        <v>23.0</v>
      </c>
      <c r="B24" s="41">
        <v>0.0</v>
      </c>
      <c r="C24" s="41">
        <v>0.0</v>
      </c>
      <c r="D24" s="41">
        <v>0.0</v>
      </c>
      <c r="E24" s="41">
        <v>0.0</v>
      </c>
      <c r="F24" s="44">
        <f t="shared" si="1"/>
        <v>0</v>
      </c>
      <c r="G24" s="1"/>
      <c r="I24" s="48" t="s">
        <v>60</v>
      </c>
      <c r="J24" s="47">
        <v>0.0</v>
      </c>
      <c r="K24" s="1"/>
      <c r="L24" s="1"/>
      <c r="M24" s="1"/>
      <c r="N24" s="1"/>
      <c r="O24" s="1"/>
      <c r="P24" s="1"/>
      <c r="Q24" s="1"/>
      <c r="R24" s="1"/>
      <c r="S24" s="1"/>
      <c r="T24" s="1"/>
      <c r="U24" s="1"/>
      <c r="V24" s="1"/>
      <c r="W24" s="1"/>
      <c r="X24" s="1"/>
      <c r="Y24" s="1"/>
      <c r="Z24" s="1"/>
    </row>
    <row r="25" ht="12.75" customHeight="1">
      <c r="A25" s="1">
        <v>24.0</v>
      </c>
      <c r="B25" s="41">
        <v>0.0</v>
      </c>
      <c r="C25" s="41">
        <v>0.0</v>
      </c>
      <c r="D25" s="41">
        <v>0.0</v>
      </c>
      <c r="E25" s="41">
        <v>0.0</v>
      </c>
      <c r="F25" s="44">
        <f t="shared" si="1"/>
        <v>0</v>
      </c>
      <c r="G25" s="1"/>
      <c r="I25" s="48" t="s">
        <v>61</v>
      </c>
      <c r="J25" s="47">
        <v>0.0</v>
      </c>
      <c r="K25" s="1"/>
      <c r="L25" s="1"/>
      <c r="M25" s="1"/>
      <c r="N25" s="1"/>
      <c r="O25" s="1"/>
      <c r="P25" s="1"/>
      <c r="Q25" s="1"/>
      <c r="R25" s="1"/>
      <c r="S25" s="1"/>
      <c r="T25" s="1"/>
      <c r="U25" s="1"/>
      <c r="V25" s="1"/>
      <c r="W25" s="1"/>
      <c r="X25" s="1"/>
      <c r="Y25" s="1"/>
      <c r="Z25" s="1"/>
    </row>
    <row r="26" ht="12.75" customHeight="1">
      <c r="A26" s="1">
        <v>25.0</v>
      </c>
      <c r="B26" s="41">
        <v>0.0</v>
      </c>
      <c r="C26" s="41">
        <v>0.0</v>
      </c>
      <c r="D26" s="41">
        <v>0.0</v>
      </c>
      <c r="E26" s="41">
        <v>0.0</v>
      </c>
      <c r="F26" s="44">
        <f t="shared" si="1"/>
        <v>0</v>
      </c>
      <c r="G26" s="1" t="str">
        <f>MID(TRIM(RefStr!J15),1,4)</f>
        <v>2023</v>
      </c>
      <c r="I26" s="45" t="s">
        <v>62</v>
      </c>
      <c r="J26" s="47">
        <v>0.0</v>
      </c>
      <c r="K26" s="1"/>
      <c r="L26" s="1"/>
      <c r="M26" s="1"/>
      <c r="N26" s="1"/>
      <c r="O26" s="1"/>
      <c r="P26" s="1"/>
      <c r="Q26" s="1"/>
      <c r="R26" s="1"/>
      <c r="S26" s="1"/>
      <c r="T26" s="1"/>
      <c r="U26" s="1"/>
      <c r="V26" s="1"/>
      <c r="W26" s="1"/>
      <c r="X26" s="1"/>
      <c r="Y26" s="1"/>
      <c r="Z26" s="1"/>
    </row>
    <row r="27" ht="12.75" customHeight="1">
      <c r="A27" s="1">
        <v>26.0</v>
      </c>
      <c r="B27" s="41">
        <v>0.0</v>
      </c>
      <c r="C27" s="41">
        <v>0.0</v>
      </c>
      <c r="D27" s="41">
        <v>0.0</v>
      </c>
      <c r="E27" s="41">
        <v>0.0</v>
      </c>
      <c r="F27" s="44">
        <f t="shared" si="1"/>
        <v>0</v>
      </c>
      <c r="G27" s="49">
        <f>SUM(F2:F51)</f>
        <v>0</v>
      </c>
      <c r="I27" s="45" t="s">
        <v>63</v>
      </c>
      <c r="J27" s="47">
        <v>0.0</v>
      </c>
      <c r="K27" s="1"/>
      <c r="L27" s="1"/>
      <c r="M27" s="1"/>
      <c r="N27" s="1"/>
      <c r="O27" s="1"/>
      <c r="P27" s="1"/>
      <c r="Q27" s="1"/>
      <c r="R27" s="1"/>
      <c r="S27" s="1"/>
      <c r="T27" s="1"/>
      <c r="U27" s="1"/>
      <c r="V27" s="1"/>
      <c r="W27" s="1"/>
      <c r="X27" s="1"/>
      <c r="Y27" s="1"/>
      <c r="Z27" s="1"/>
    </row>
    <row r="28" ht="12.75" customHeight="1">
      <c r="A28" s="1">
        <v>27.0</v>
      </c>
      <c r="B28" s="41">
        <v>0.0</v>
      </c>
      <c r="C28" s="41">
        <v>0.0</v>
      </c>
      <c r="D28" s="41">
        <v>0.0</v>
      </c>
      <c r="E28" s="41">
        <v>0.0</v>
      </c>
      <c r="F28" s="44">
        <f t="shared" si="1"/>
        <v>0</v>
      </c>
      <c r="G28" s="1" t="s">
        <v>46</v>
      </c>
      <c r="H28" s="1"/>
      <c r="I28" s="45" t="s">
        <v>64</v>
      </c>
      <c r="J28" s="47">
        <v>0.0</v>
      </c>
      <c r="K28" s="1"/>
      <c r="L28" s="1"/>
      <c r="M28" s="1"/>
      <c r="N28" s="1"/>
      <c r="O28" s="1"/>
      <c r="P28" s="1"/>
      <c r="Q28" s="1"/>
      <c r="R28" s="1"/>
      <c r="S28" s="1"/>
      <c r="T28" s="1"/>
      <c r="U28" s="1"/>
      <c r="V28" s="1"/>
      <c r="W28" s="1"/>
      <c r="X28" s="1"/>
      <c r="Y28" s="1"/>
      <c r="Z28" s="1"/>
    </row>
    <row r="29" ht="12.75" customHeight="1">
      <c r="A29" s="1">
        <v>28.0</v>
      </c>
      <c r="B29" s="41">
        <v>0.0</v>
      </c>
      <c r="C29" s="41">
        <v>0.0</v>
      </c>
      <c r="D29" s="41">
        <v>0.0</v>
      </c>
      <c r="E29" s="41">
        <v>0.0</v>
      </c>
      <c r="F29" s="44">
        <f t="shared" si="1"/>
        <v>0</v>
      </c>
      <c r="G29" s="1" t="str">
        <f>MID(TRIM(RefStr!J15),6,2)</f>
        <v>12</v>
      </c>
      <c r="I29" s="45" t="s">
        <v>65</v>
      </c>
      <c r="J29" s="47">
        <v>0.0</v>
      </c>
      <c r="K29" s="1"/>
      <c r="L29" s="1"/>
      <c r="M29" s="1"/>
      <c r="N29" s="1"/>
      <c r="O29" s="1"/>
      <c r="P29" s="1"/>
      <c r="Q29" s="1"/>
      <c r="R29" s="1"/>
      <c r="S29" s="1"/>
      <c r="T29" s="1"/>
      <c r="U29" s="1"/>
      <c r="V29" s="1"/>
      <c r="W29" s="1"/>
      <c r="X29" s="1"/>
      <c r="Y29" s="1"/>
      <c r="Z29" s="1"/>
    </row>
    <row r="30" ht="12.75" customHeight="1">
      <c r="A30" s="1">
        <v>29.0</v>
      </c>
      <c r="B30" s="41">
        <v>0.0</v>
      </c>
      <c r="C30" s="41">
        <v>0.0</v>
      </c>
      <c r="D30" s="41">
        <v>0.0</v>
      </c>
      <c r="E30" s="41">
        <v>0.0</v>
      </c>
      <c r="F30" s="44">
        <f t="shared" si="1"/>
        <v>0</v>
      </c>
      <c r="G30" s="1">
        <f>PraviPod707!G30</f>
        <v>606</v>
      </c>
      <c r="I30" s="45" t="s">
        <v>66</v>
      </c>
      <c r="J30" s="47">
        <v>0.0</v>
      </c>
      <c r="K30" s="1"/>
      <c r="L30" s="1"/>
      <c r="M30" s="1"/>
      <c r="N30" s="1"/>
      <c r="O30" s="1"/>
      <c r="P30" s="1"/>
      <c r="Q30" s="1"/>
      <c r="R30" s="1"/>
      <c r="S30" s="1"/>
      <c r="T30" s="1"/>
      <c r="U30" s="1"/>
      <c r="V30" s="1"/>
      <c r="W30" s="1"/>
      <c r="X30" s="1"/>
      <c r="Y30" s="1"/>
      <c r="Z30" s="1"/>
    </row>
    <row r="31" ht="12.75" customHeight="1">
      <c r="A31" s="1">
        <v>30.0</v>
      </c>
      <c r="B31" s="41">
        <v>0.0</v>
      </c>
      <c r="C31" s="41">
        <v>0.0</v>
      </c>
      <c r="D31" s="41">
        <v>0.0</v>
      </c>
      <c r="E31" s="41">
        <v>0.0</v>
      </c>
      <c r="F31" s="44">
        <f t="shared" si="1"/>
        <v>0</v>
      </c>
      <c r="G31" s="1">
        <v>709.0</v>
      </c>
      <c r="I31" s="45" t="s">
        <v>67</v>
      </c>
      <c r="J31" s="47">
        <v>0.0</v>
      </c>
      <c r="K31" s="1"/>
      <c r="L31" s="1"/>
      <c r="M31" s="1"/>
      <c r="N31" s="1"/>
      <c r="O31" s="1"/>
      <c r="P31" s="1"/>
      <c r="Q31" s="1"/>
      <c r="R31" s="1"/>
      <c r="S31" s="1"/>
      <c r="T31" s="1"/>
      <c r="U31" s="1"/>
      <c r="V31" s="1"/>
      <c r="W31" s="1"/>
      <c r="X31" s="1"/>
      <c r="Y31" s="1"/>
      <c r="Z31" s="1"/>
    </row>
    <row r="32" ht="12.75" customHeight="1">
      <c r="A32" s="1">
        <v>31.0</v>
      </c>
      <c r="B32" s="41">
        <v>0.0</v>
      </c>
      <c r="C32" s="41">
        <v>0.0</v>
      </c>
      <c r="D32" s="41">
        <v>0.0</v>
      </c>
      <c r="E32" s="41">
        <v>0.0</v>
      </c>
      <c r="F32" s="44">
        <f t="shared" si="1"/>
        <v>0</v>
      </c>
      <c r="G32" s="1">
        <v>0.0</v>
      </c>
      <c r="I32" s="45" t="s">
        <v>68</v>
      </c>
      <c r="J32" s="47">
        <v>0.0</v>
      </c>
      <c r="K32" s="1"/>
      <c r="L32" s="1"/>
      <c r="M32" s="1"/>
      <c r="N32" s="1"/>
      <c r="O32" s="1"/>
      <c r="P32" s="1"/>
      <c r="Q32" s="1"/>
      <c r="R32" s="1"/>
      <c r="S32" s="1"/>
      <c r="T32" s="1"/>
      <c r="U32" s="1"/>
      <c r="V32" s="1"/>
      <c r="W32" s="1"/>
      <c r="X32" s="1"/>
      <c r="Y32" s="1"/>
      <c r="Z32" s="1"/>
    </row>
    <row r="33" ht="12.75" customHeight="1">
      <c r="A33" s="1">
        <v>32.0</v>
      </c>
      <c r="B33" s="41">
        <v>0.0</v>
      </c>
      <c r="C33" s="41">
        <v>0.0</v>
      </c>
      <c r="D33" s="41">
        <v>0.0</v>
      </c>
      <c r="E33" s="41">
        <v>0.0</v>
      </c>
      <c r="F33" s="44">
        <f t="shared" si="1"/>
        <v>0</v>
      </c>
      <c r="G33" s="1">
        <v>0.0</v>
      </c>
      <c r="I33" s="45" t="s">
        <v>69</v>
      </c>
      <c r="J33" s="47">
        <v>0.0</v>
      </c>
      <c r="K33" s="1"/>
      <c r="L33" s="1"/>
      <c r="M33" s="1"/>
      <c r="N33" s="1"/>
      <c r="O33" s="1"/>
      <c r="P33" s="1"/>
      <c r="Q33" s="1"/>
      <c r="R33" s="1"/>
      <c r="S33" s="1"/>
      <c r="T33" s="1"/>
      <c r="U33" s="1"/>
      <c r="V33" s="1"/>
      <c r="W33" s="1"/>
      <c r="X33" s="1"/>
      <c r="Y33" s="1"/>
      <c r="Z33" s="1"/>
    </row>
    <row r="34" ht="12.75" customHeight="1">
      <c r="A34" s="1">
        <v>33.0</v>
      </c>
      <c r="B34" s="41">
        <v>0.0</v>
      </c>
      <c r="C34" s="41">
        <v>0.0</v>
      </c>
      <c r="D34" s="41">
        <v>0.0</v>
      </c>
      <c r="E34" s="41">
        <v>0.0</v>
      </c>
      <c r="F34" s="44">
        <f t="shared" si="1"/>
        <v>0</v>
      </c>
      <c r="G34" s="1">
        <v>0.0</v>
      </c>
      <c r="I34" s="45" t="s">
        <v>70</v>
      </c>
      <c r="J34" s="47">
        <v>0.0</v>
      </c>
      <c r="K34" s="1"/>
      <c r="L34" s="1"/>
      <c r="M34" s="1"/>
      <c r="N34" s="1"/>
      <c r="O34" s="1"/>
      <c r="P34" s="1"/>
      <c r="Q34" s="1"/>
      <c r="R34" s="1"/>
      <c r="S34" s="1"/>
      <c r="T34" s="1"/>
      <c r="U34" s="1"/>
      <c r="V34" s="1"/>
      <c r="W34" s="1"/>
      <c r="X34" s="1"/>
      <c r="Y34" s="1"/>
      <c r="Z34" s="1"/>
    </row>
    <row r="35" ht="12.75" customHeight="1">
      <c r="A35" s="1">
        <v>34.0</v>
      </c>
      <c r="B35" s="41">
        <v>0.0</v>
      </c>
      <c r="C35" s="41">
        <v>0.0</v>
      </c>
      <c r="D35" s="41">
        <v>0.0</v>
      </c>
      <c r="E35" s="41">
        <v>0.0</v>
      </c>
      <c r="F35" s="44">
        <f t="shared" si="1"/>
        <v>0</v>
      </c>
      <c r="G35" s="1">
        <v>0.0</v>
      </c>
      <c r="I35" s="45" t="s">
        <v>71</v>
      </c>
      <c r="J35" s="47">
        <v>0.0</v>
      </c>
      <c r="K35" s="1"/>
      <c r="L35" s="1"/>
      <c r="M35" s="1"/>
      <c r="N35" s="1"/>
      <c r="O35" s="1"/>
      <c r="P35" s="1"/>
      <c r="Q35" s="1"/>
      <c r="R35" s="1"/>
      <c r="S35" s="1"/>
      <c r="T35" s="1"/>
      <c r="U35" s="1"/>
      <c r="V35" s="1"/>
      <c r="W35" s="1"/>
      <c r="X35" s="1"/>
      <c r="Y35" s="1"/>
      <c r="Z35" s="1"/>
    </row>
    <row r="36" ht="12.75" customHeight="1">
      <c r="A36" s="1">
        <v>35.0</v>
      </c>
      <c r="B36" s="41">
        <v>0.0</v>
      </c>
      <c r="C36" s="41">
        <v>0.0</v>
      </c>
      <c r="D36" s="41">
        <v>0.0</v>
      </c>
      <c r="E36" s="41">
        <v>0.0</v>
      </c>
      <c r="F36" s="44">
        <f t="shared" si="1"/>
        <v>0</v>
      </c>
      <c r="G36" s="1">
        <v>0.0</v>
      </c>
      <c r="I36" s="45" t="s">
        <v>72</v>
      </c>
      <c r="J36" s="47">
        <v>0.0</v>
      </c>
      <c r="K36" s="1"/>
      <c r="L36" s="1"/>
      <c r="M36" s="1"/>
      <c r="N36" s="1"/>
      <c r="O36" s="1"/>
      <c r="P36" s="1"/>
      <c r="Q36" s="1"/>
      <c r="R36" s="1"/>
      <c r="S36" s="1"/>
      <c r="T36" s="1"/>
      <c r="U36" s="1"/>
      <c r="V36" s="1"/>
      <c r="W36" s="1"/>
      <c r="X36" s="1"/>
      <c r="Y36" s="1"/>
      <c r="Z36" s="1"/>
    </row>
    <row r="37" ht="12.75" customHeight="1">
      <c r="A37" s="1">
        <v>36.0</v>
      </c>
      <c r="B37" s="41">
        <v>0.0</v>
      </c>
      <c r="C37" s="41">
        <v>0.0</v>
      </c>
      <c r="D37" s="41">
        <v>0.0</v>
      </c>
      <c r="E37" s="41">
        <v>0.0</v>
      </c>
      <c r="F37" s="44">
        <f t="shared" si="1"/>
        <v>0</v>
      </c>
      <c r="G37" s="47">
        <f>SUM(J2:J51)</f>
        <v>0</v>
      </c>
      <c r="I37" s="45" t="s">
        <v>73</v>
      </c>
      <c r="J37" s="47">
        <v>0.0</v>
      </c>
      <c r="K37" s="1"/>
      <c r="L37" s="1"/>
      <c r="M37" s="1"/>
      <c r="N37" s="1"/>
      <c r="O37" s="1"/>
      <c r="P37" s="1"/>
      <c r="Q37" s="1"/>
      <c r="R37" s="1"/>
      <c r="S37" s="1"/>
      <c r="T37" s="1"/>
      <c r="U37" s="1"/>
      <c r="V37" s="1"/>
      <c r="W37" s="1"/>
      <c r="X37" s="1"/>
      <c r="Y37" s="1"/>
      <c r="Z37" s="1"/>
    </row>
    <row r="38" ht="12.75" customHeight="1">
      <c r="A38" s="1">
        <v>37.0</v>
      </c>
      <c r="B38" s="41">
        <v>0.0</v>
      </c>
      <c r="C38" s="41">
        <v>0.0</v>
      </c>
      <c r="D38" s="41">
        <v>0.0</v>
      </c>
      <c r="E38" s="41">
        <v>0.0</v>
      </c>
      <c r="F38" s="44">
        <f t="shared" si="1"/>
        <v>0</v>
      </c>
      <c r="G38" s="1" t="str">
        <f>TEXT(INT(VALUE(RefStr!J13)),"00000000000")</f>
        <v>42437000303</v>
      </c>
      <c r="I38" s="45" t="s">
        <v>74</v>
      </c>
      <c r="J38" s="47">
        <v>0.0</v>
      </c>
      <c r="K38" s="1"/>
      <c r="L38" s="1"/>
      <c r="M38" s="1"/>
      <c r="N38" s="1"/>
      <c r="O38" s="1"/>
      <c r="P38" s="1"/>
      <c r="Q38" s="1"/>
      <c r="R38" s="1"/>
      <c r="S38" s="1"/>
      <c r="T38" s="1"/>
      <c r="U38" s="1"/>
      <c r="V38" s="1"/>
      <c r="W38" s="1"/>
      <c r="X38" s="1"/>
      <c r="Y38" s="1"/>
      <c r="Z38" s="1"/>
    </row>
    <row r="39" ht="12.75" customHeight="1">
      <c r="A39" s="1">
        <v>38.0</v>
      </c>
      <c r="B39" s="41">
        <v>0.0</v>
      </c>
      <c r="C39" s="41">
        <v>0.0</v>
      </c>
      <c r="D39" s="41">
        <v>0.0</v>
      </c>
      <c r="E39" s="41">
        <v>0.0</v>
      </c>
      <c r="F39" s="44">
        <f t="shared" si="1"/>
        <v>0</v>
      </c>
      <c r="G39" s="1" t="str">
        <f>TEXT(INT(VALUE(RefStr!J9)),"00000")</f>
        <v>307389</v>
      </c>
      <c r="I39" s="45" t="s">
        <v>75</v>
      </c>
      <c r="J39" s="47">
        <v>0.0</v>
      </c>
      <c r="K39" s="1"/>
      <c r="L39" s="1"/>
      <c r="M39" s="1"/>
      <c r="N39" s="1"/>
      <c r="O39" s="1"/>
      <c r="P39" s="1"/>
      <c r="Q39" s="1"/>
      <c r="R39" s="1"/>
      <c r="S39" s="1"/>
      <c r="T39" s="1"/>
      <c r="U39" s="1"/>
      <c r="V39" s="1"/>
      <c r="W39" s="1"/>
      <c r="X39" s="1"/>
      <c r="Y39" s="1"/>
      <c r="Z39" s="1"/>
    </row>
    <row r="40" ht="12.75" customHeight="1">
      <c r="A40" s="1">
        <v>39.0</v>
      </c>
      <c r="B40" s="41">
        <v>0.0</v>
      </c>
      <c r="C40" s="41">
        <v>0.0</v>
      </c>
      <c r="D40" s="41">
        <v>0.0</v>
      </c>
      <c r="E40" s="41">
        <v>0.0</v>
      </c>
      <c r="F40" s="44">
        <f t="shared" si="1"/>
        <v>0</v>
      </c>
      <c r="G40" s="50" t="str">
        <f>RefStr!J19</f>
        <v>DA</v>
      </c>
      <c r="I40" s="45" t="s">
        <v>76</v>
      </c>
      <c r="J40" s="47">
        <v>0.0</v>
      </c>
      <c r="K40" s="1"/>
      <c r="L40" s="1"/>
      <c r="M40" s="1"/>
      <c r="N40" s="1"/>
      <c r="O40" s="1"/>
      <c r="P40" s="1"/>
      <c r="Q40" s="1"/>
      <c r="R40" s="1"/>
      <c r="S40" s="1"/>
      <c r="T40" s="1"/>
      <c r="U40" s="1"/>
      <c r="V40" s="1"/>
      <c r="W40" s="1"/>
      <c r="X40" s="1"/>
      <c r="Y40" s="1"/>
      <c r="Z40" s="1"/>
    </row>
    <row r="41" ht="12.75" customHeight="1">
      <c r="A41" s="1">
        <v>40.0</v>
      </c>
      <c r="B41" s="41">
        <v>0.0</v>
      </c>
      <c r="C41" s="41">
        <v>0.0</v>
      </c>
      <c r="D41" s="41">
        <v>0.0</v>
      </c>
      <c r="E41" s="41">
        <v>0.0</v>
      </c>
      <c r="F41" s="44">
        <f t="shared" si="1"/>
        <v>0</v>
      </c>
      <c r="G41" s="1" t="str">
        <f>IF(RefStr!E5&lt;&gt;"",TEXT(RefStr!E5,"YYYYMMDD"),"")</f>
        <v>20230101</v>
      </c>
      <c r="I41" s="45" t="s">
        <v>77</v>
      </c>
      <c r="J41" s="47">
        <v>0.0</v>
      </c>
      <c r="K41" s="1"/>
      <c r="L41" s="1"/>
      <c r="M41" s="1"/>
      <c r="N41" s="1"/>
      <c r="O41" s="1"/>
      <c r="P41" s="1"/>
      <c r="Q41" s="1"/>
      <c r="R41" s="1"/>
      <c r="S41" s="1"/>
      <c r="T41" s="1"/>
      <c r="U41" s="1"/>
      <c r="V41" s="1"/>
      <c r="W41" s="1"/>
      <c r="X41" s="1"/>
      <c r="Y41" s="1"/>
      <c r="Z41" s="1"/>
    </row>
    <row r="42" ht="12.75" customHeight="1">
      <c r="A42" s="1">
        <v>41.0</v>
      </c>
      <c r="B42" s="41">
        <v>0.0</v>
      </c>
      <c r="C42" s="41">
        <v>0.0</v>
      </c>
      <c r="D42" s="41">
        <v>0.0</v>
      </c>
      <c r="E42" s="41">
        <v>0.0</v>
      </c>
      <c r="F42" s="44">
        <f t="shared" si="1"/>
        <v>0</v>
      </c>
      <c r="G42" s="1" t="str">
        <f>IF(RefStr!G5&lt;&gt;"",TEXT(RefStr!G5,"YYYYMMDD"),"")</f>
        <v>20231231</v>
      </c>
      <c r="I42" s="45" t="s">
        <v>78</v>
      </c>
      <c r="J42" s="47">
        <v>0.0</v>
      </c>
      <c r="K42" s="1"/>
      <c r="L42" s="1"/>
      <c r="M42" s="1"/>
      <c r="N42" s="1"/>
      <c r="O42" s="1"/>
      <c r="P42" s="1"/>
      <c r="Q42" s="1"/>
      <c r="R42" s="1"/>
      <c r="S42" s="1"/>
      <c r="T42" s="1"/>
      <c r="U42" s="1"/>
      <c r="V42" s="1"/>
      <c r="W42" s="1"/>
      <c r="X42" s="1"/>
      <c r="Y42" s="1"/>
      <c r="Z42" s="1"/>
    </row>
    <row r="43" ht="12.75" customHeight="1">
      <c r="A43" s="1">
        <v>42.0</v>
      </c>
      <c r="B43" s="41">
        <v>0.0</v>
      </c>
      <c r="C43" s="41">
        <v>0.0</v>
      </c>
      <c r="D43" s="41">
        <v>0.0</v>
      </c>
      <c r="E43" s="41">
        <v>0.0</v>
      </c>
      <c r="F43" s="44">
        <f t="shared" si="1"/>
        <v>0</v>
      </c>
      <c r="G43" s="49">
        <f>IF(RefStr!N1=707,PraviPod707!G27+PraviPod709!G27+PraviPod710!G27+SUM(PraviPod708!F2:F201),SUM(PraviPod708!G27)+PraviPod709!G27+PraviPod710!G27)</f>
        <v>10415494.86</v>
      </c>
      <c r="I43" s="45" t="s">
        <v>79</v>
      </c>
      <c r="J43" s="47">
        <v>0.0</v>
      </c>
      <c r="K43" s="1"/>
      <c r="L43" s="1"/>
      <c r="M43" s="1"/>
      <c r="N43" s="1"/>
      <c r="O43" s="1"/>
      <c r="P43" s="1"/>
      <c r="Q43" s="1"/>
      <c r="R43" s="1"/>
      <c r="S43" s="1"/>
      <c r="T43" s="1"/>
      <c r="U43" s="1"/>
      <c r="V43" s="1"/>
      <c r="W43" s="1"/>
      <c r="X43" s="1"/>
      <c r="Y43" s="1"/>
      <c r="Z43" s="1"/>
    </row>
    <row r="44" ht="12.75" customHeight="1">
      <c r="A44" s="1">
        <v>43.0</v>
      </c>
      <c r="B44" s="41">
        <v>0.0</v>
      </c>
      <c r="C44" s="41">
        <v>0.0</v>
      </c>
      <c r="D44" s="41">
        <v>0.0</v>
      </c>
      <c r="E44" s="41">
        <v>0.0</v>
      </c>
      <c r="F44" s="44">
        <f t="shared" si="1"/>
        <v>0</v>
      </c>
      <c r="G44" s="1" t="s">
        <v>80</v>
      </c>
      <c r="I44" s="45" t="s">
        <v>81</v>
      </c>
      <c r="J44" s="47">
        <v>0.0</v>
      </c>
      <c r="K44" s="1"/>
      <c r="L44" s="1"/>
      <c r="M44" s="1"/>
      <c r="N44" s="1"/>
      <c r="O44" s="1"/>
      <c r="P44" s="1"/>
      <c r="Q44" s="1"/>
      <c r="R44" s="1"/>
      <c r="S44" s="1"/>
      <c r="T44" s="1"/>
      <c r="U44" s="1"/>
      <c r="V44" s="1"/>
      <c r="W44" s="1"/>
      <c r="X44" s="1"/>
      <c r="Y44" s="1"/>
      <c r="Z44" s="1"/>
    </row>
    <row r="45" ht="12.75" customHeight="1">
      <c r="A45" s="1">
        <v>44.0</v>
      </c>
      <c r="B45" s="41">
        <v>0.0</v>
      </c>
      <c r="C45" s="41">
        <v>0.0</v>
      </c>
      <c r="D45" s="41">
        <v>0.0</v>
      </c>
      <c r="E45" s="41">
        <v>0.0</v>
      </c>
      <c r="F45" s="44">
        <f t="shared" si="1"/>
        <v>0</v>
      </c>
      <c r="G45" s="1"/>
      <c r="I45" s="1"/>
      <c r="J45" s="47">
        <v>0.0</v>
      </c>
      <c r="K45" s="1"/>
      <c r="L45" s="1"/>
      <c r="M45" s="1"/>
      <c r="N45" s="1"/>
      <c r="O45" s="1"/>
      <c r="P45" s="1"/>
      <c r="Q45" s="1"/>
      <c r="R45" s="1"/>
      <c r="S45" s="1"/>
      <c r="T45" s="1"/>
      <c r="U45" s="1"/>
      <c r="V45" s="1"/>
      <c r="W45" s="1"/>
      <c r="X45" s="1"/>
      <c r="Y45" s="1"/>
      <c r="Z45" s="1"/>
    </row>
    <row r="46" ht="12.75" customHeight="1">
      <c r="A46" s="1">
        <v>45.0</v>
      </c>
      <c r="B46" s="41">
        <v>0.0</v>
      </c>
      <c r="C46" s="41">
        <v>0.0</v>
      </c>
      <c r="D46" s="41">
        <v>0.0</v>
      </c>
      <c r="E46" s="41">
        <v>0.0</v>
      </c>
      <c r="F46" s="44">
        <f t="shared" si="1"/>
        <v>0</v>
      </c>
      <c r="G46" s="1"/>
      <c r="I46" s="1"/>
      <c r="J46" s="47">
        <v>0.0</v>
      </c>
      <c r="K46" s="1"/>
      <c r="L46" s="1"/>
      <c r="M46" s="1"/>
      <c r="N46" s="1"/>
      <c r="O46" s="1"/>
      <c r="P46" s="1"/>
      <c r="Q46" s="1"/>
      <c r="R46" s="1"/>
      <c r="S46" s="1"/>
      <c r="T46" s="1"/>
      <c r="U46" s="1"/>
      <c r="V46" s="1"/>
      <c r="W46" s="1"/>
      <c r="X46" s="1"/>
      <c r="Y46" s="1"/>
      <c r="Z46" s="1"/>
    </row>
    <row r="47" ht="12.75" customHeight="1">
      <c r="A47" s="1">
        <v>46.0</v>
      </c>
      <c r="B47" s="41">
        <v>0.0</v>
      </c>
      <c r="C47" s="41">
        <v>0.0</v>
      </c>
      <c r="D47" s="41">
        <v>0.0</v>
      </c>
      <c r="E47" s="41">
        <v>0.0</v>
      </c>
      <c r="F47" s="44">
        <f t="shared" si="1"/>
        <v>0</v>
      </c>
      <c r="G47" s="1"/>
      <c r="I47" s="1"/>
      <c r="J47" s="47">
        <v>0.0</v>
      </c>
      <c r="K47" s="1"/>
      <c r="L47" s="1"/>
      <c r="M47" s="1"/>
      <c r="N47" s="1"/>
      <c r="O47" s="1"/>
      <c r="P47" s="1"/>
      <c r="Q47" s="1"/>
      <c r="R47" s="1"/>
      <c r="S47" s="1"/>
      <c r="T47" s="1"/>
      <c r="U47" s="1"/>
      <c r="V47" s="1"/>
      <c r="W47" s="1"/>
      <c r="X47" s="1"/>
      <c r="Y47" s="1"/>
      <c r="Z47" s="1"/>
    </row>
    <row r="48" ht="12.75" customHeight="1">
      <c r="A48" s="1">
        <v>47.0</v>
      </c>
      <c r="B48" s="41">
        <v>0.0</v>
      </c>
      <c r="C48" s="41">
        <v>0.0</v>
      </c>
      <c r="D48" s="41">
        <v>0.0</v>
      </c>
      <c r="E48" s="41">
        <v>0.0</v>
      </c>
      <c r="F48" s="44">
        <f t="shared" si="1"/>
        <v>0</v>
      </c>
      <c r="G48" s="1"/>
      <c r="I48" s="1"/>
      <c r="J48" s="47">
        <v>0.0</v>
      </c>
      <c r="K48" s="1"/>
      <c r="L48" s="1"/>
      <c r="M48" s="1"/>
      <c r="N48" s="1"/>
      <c r="O48" s="1"/>
      <c r="P48" s="1"/>
      <c r="Q48" s="1"/>
      <c r="R48" s="1"/>
      <c r="S48" s="1"/>
      <c r="T48" s="1"/>
      <c r="U48" s="1"/>
      <c r="V48" s="1"/>
      <c r="W48" s="1"/>
      <c r="X48" s="1"/>
      <c r="Y48" s="1"/>
      <c r="Z48" s="1"/>
    </row>
    <row r="49" ht="12.75" customHeight="1">
      <c r="A49" s="1">
        <v>48.0</v>
      </c>
      <c r="B49" s="41">
        <v>0.0</v>
      </c>
      <c r="C49" s="41">
        <v>0.0</v>
      </c>
      <c r="D49" s="41">
        <v>0.0</v>
      </c>
      <c r="E49" s="41">
        <v>0.0</v>
      </c>
      <c r="F49" s="44">
        <f t="shared" si="1"/>
        <v>0</v>
      </c>
      <c r="G49" s="1"/>
      <c r="I49" s="1"/>
      <c r="J49" s="47">
        <v>0.0</v>
      </c>
      <c r="K49" s="1"/>
      <c r="L49" s="1"/>
      <c r="M49" s="1"/>
      <c r="N49" s="1"/>
      <c r="O49" s="1"/>
      <c r="P49" s="1"/>
      <c r="Q49" s="1"/>
      <c r="R49" s="1"/>
      <c r="S49" s="1"/>
      <c r="T49" s="1"/>
      <c r="U49" s="1"/>
      <c r="V49" s="1"/>
      <c r="W49" s="1"/>
      <c r="X49" s="1"/>
      <c r="Y49" s="1"/>
      <c r="Z49" s="1"/>
    </row>
    <row r="50" ht="12.75" customHeight="1">
      <c r="A50" s="1">
        <v>49.0</v>
      </c>
      <c r="B50" s="41">
        <v>0.0</v>
      </c>
      <c r="C50" s="41">
        <v>0.0</v>
      </c>
      <c r="D50" s="41">
        <v>0.0</v>
      </c>
      <c r="E50" s="41">
        <v>0.0</v>
      </c>
      <c r="F50" s="44">
        <f t="shared" si="1"/>
        <v>0</v>
      </c>
      <c r="G50" s="1"/>
      <c r="I50" s="1"/>
      <c r="J50" s="47">
        <v>0.0</v>
      </c>
      <c r="K50" s="1"/>
      <c r="L50" s="1"/>
      <c r="M50" s="1"/>
      <c r="N50" s="1"/>
      <c r="O50" s="1"/>
      <c r="P50" s="1"/>
      <c r="Q50" s="1"/>
      <c r="R50" s="1"/>
      <c r="S50" s="1"/>
      <c r="T50" s="1"/>
      <c r="U50" s="1"/>
      <c r="V50" s="1"/>
      <c r="W50" s="1"/>
      <c r="X50" s="1"/>
      <c r="Y50" s="1"/>
      <c r="Z50" s="1"/>
    </row>
    <row r="51" ht="12.75" customHeight="1">
      <c r="A51" s="1">
        <v>50.0</v>
      </c>
      <c r="B51" s="41">
        <v>0.0</v>
      </c>
      <c r="C51" s="41">
        <v>0.0</v>
      </c>
      <c r="D51" s="41">
        <v>0.0</v>
      </c>
      <c r="E51" s="41">
        <v>0.0</v>
      </c>
      <c r="F51" s="44">
        <f t="shared" si="1"/>
        <v>0</v>
      </c>
      <c r="G51" s="1"/>
      <c r="I51" s="1"/>
      <c r="J51" s="47">
        <v>0.0</v>
      </c>
      <c r="K51" s="1"/>
      <c r="L51" s="1"/>
      <c r="M51" s="1"/>
      <c r="N51" s="1"/>
      <c r="O51" s="1"/>
      <c r="P51" s="1"/>
      <c r="Q51" s="1"/>
      <c r="R51" s="1"/>
      <c r="S51" s="1"/>
      <c r="T51" s="1"/>
      <c r="U51" s="1"/>
      <c r="V51" s="1"/>
      <c r="W51" s="1"/>
      <c r="X51" s="1"/>
      <c r="Y51" s="1"/>
      <c r="Z51" s="1"/>
    </row>
    <row r="52" ht="12.75" customHeight="1">
      <c r="A52" s="1"/>
      <c r="B52" s="1"/>
      <c r="C52" s="1"/>
      <c r="D52" s="1"/>
      <c r="E52" s="1"/>
      <c r="F52" s="41"/>
      <c r="G52" s="1"/>
      <c r="I52" s="1"/>
      <c r="J52" s="1"/>
      <c r="K52" s="1"/>
      <c r="L52" s="1"/>
      <c r="M52" s="1"/>
      <c r="N52" s="1"/>
      <c r="O52" s="1"/>
      <c r="P52" s="1"/>
      <c r="Q52" s="1"/>
      <c r="R52" s="1"/>
      <c r="S52" s="1"/>
      <c r="T52" s="1"/>
      <c r="U52" s="1"/>
      <c r="V52" s="1"/>
      <c r="W52" s="1"/>
      <c r="X52" s="1"/>
      <c r="Y52" s="1"/>
      <c r="Z52" s="1"/>
    </row>
    <row r="53" ht="12.75" customHeight="1">
      <c r="A53" s="1"/>
      <c r="B53" s="1"/>
      <c r="C53" s="1"/>
      <c r="D53" s="1"/>
      <c r="E53" s="1"/>
      <c r="F53" s="41"/>
      <c r="G53" s="1"/>
      <c r="I53" s="1"/>
      <c r="J53" s="1"/>
      <c r="K53" s="1"/>
      <c r="L53" s="1"/>
      <c r="M53" s="1"/>
      <c r="N53" s="1"/>
      <c r="O53" s="1"/>
      <c r="P53" s="1"/>
      <c r="Q53" s="1"/>
      <c r="R53" s="1"/>
      <c r="S53" s="1"/>
      <c r="T53" s="1"/>
      <c r="U53" s="1"/>
      <c r="V53" s="1"/>
      <c r="W53" s="1"/>
      <c r="X53" s="1"/>
      <c r="Y53" s="1"/>
      <c r="Z53" s="1"/>
    </row>
    <row r="54" ht="12.75" customHeight="1">
      <c r="A54" s="1"/>
      <c r="B54" s="1"/>
      <c r="C54" s="1"/>
      <c r="D54" s="1"/>
      <c r="E54" s="1"/>
      <c r="F54" s="41"/>
      <c r="G54" s="1"/>
      <c r="I54" s="1"/>
      <c r="J54" s="1"/>
      <c r="K54" s="1"/>
      <c r="L54" s="1"/>
      <c r="M54" s="1"/>
      <c r="N54" s="1"/>
      <c r="O54" s="1"/>
      <c r="P54" s="1"/>
      <c r="Q54" s="1"/>
      <c r="R54" s="1"/>
      <c r="S54" s="1"/>
      <c r="T54" s="1"/>
      <c r="U54" s="1"/>
      <c r="V54" s="1"/>
      <c r="W54" s="1"/>
      <c r="X54" s="1"/>
      <c r="Y54" s="1"/>
      <c r="Z54" s="1"/>
    </row>
    <row r="55" ht="12.75" customHeight="1">
      <c r="A55" s="1"/>
      <c r="B55" s="1"/>
      <c r="C55" s="1"/>
      <c r="D55" s="1"/>
      <c r="E55" s="1"/>
      <c r="F55" s="41"/>
      <c r="G55" s="1"/>
      <c r="I55" s="1"/>
      <c r="J55" s="1"/>
      <c r="K55" s="1"/>
      <c r="L55" s="1"/>
      <c r="M55" s="1"/>
      <c r="N55" s="1"/>
      <c r="O55" s="1"/>
      <c r="P55" s="1"/>
      <c r="Q55" s="1"/>
      <c r="R55" s="1"/>
      <c r="S55" s="1"/>
      <c r="T55" s="1"/>
      <c r="U55" s="1"/>
      <c r="V55" s="1"/>
      <c r="W55" s="1"/>
      <c r="X55" s="1"/>
      <c r="Y55" s="1"/>
      <c r="Z55" s="1"/>
    </row>
    <row r="56" ht="12.75" customHeight="1">
      <c r="A56" s="1"/>
      <c r="B56" s="1"/>
      <c r="C56" s="1"/>
      <c r="D56" s="1"/>
      <c r="E56" s="1"/>
      <c r="F56" s="41"/>
      <c r="G56" s="1"/>
      <c r="I56" s="1"/>
      <c r="J56" s="1"/>
      <c r="K56" s="1"/>
      <c r="L56" s="1"/>
      <c r="M56" s="1"/>
      <c r="N56" s="1"/>
      <c r="O56" s="1"/>
      <c r="P56" s="1"/>
      <c r="Q56" s="1"/>
      <c r="R56" s="1"/>
      <c r="S56" s="1"/>
      <c r="T56" s="1"/>
      <c r="U56" s="1"/>
      <c r="V56" s="1"/>
      <c r="W56" s="1"/>
      <c r="X56" s="1"/>
      <c r="Y56" s="1"/>
      <c r="Z56" s="1"/>
    </row>
    <row r="57" ht="12.75" customHeight="1">
      <c r="A57" s="1"/>
      <c r="B57" s="1"/>
      <c r="C57" s="1"/>
      <c r="D57" s="1"/>
      <c r="E57" s="1"/>
      <c r="F57" s="41"/>
      <c r="G57" s="1"/>
      <c r="I57" s="1"/>
      <c r="J57" s="1"/>
      <c r="K57" s="1"/>
      <c r="L57" s="1"/>
      <c r="M57" s="1"/>
      <c r="N57" s="1"/>
      <c r="O57" s="1"/>
      <c r="P57" s="1"/>
      <c r="Q57" s="1"/>
      <c r="R57" s="1"/>
      <c r="S57" s="1"/>
      <c r="T57" s="1"/>
      <c r="U57" s="1"/>
      <c r="V57" s="1"/>
      <c r="W57" s="1"/>
      <c r="X57" s="1"/>
      <c r="Y57" s="1"/>
      <c r="Z57" s="1"/>
    </row>
    <row r="58" ht="12.75" customHeight="1">
      <c r="A58" s="1"/>
      <c r="B58" s="1"/>
      <c r="C58" s="1"/>
      <c r="D58" s="1"/>
      <c r="E58" s="1"/>
      <c r="F58" s="41"/>
      <c r="G58" s="1"/>
      <c r="I58" s="1"/>
      <c r="J58" s="1"/>
      <c r="K58" s="1"/>
      <c r="L58" s="1"/>
      <c r="M58" s="1"/>
      <c r="N58" s="1"/>
      <c r="O58" s="1"/>
      <c r="P58" s="1"/>
      <c r="Q58" s="1"/>
      <c r="R58" s="1"/>
      <c r="S58" s="1"/>
      <c r="T58" s="1"/>
      <c r="U58" s="1"/>
      <c r="V58" s="1"/>
      <c r="W58" s="1"/>
      <c r="X58" s="1"/>
      <c r="Y58" s="1"/>
      <c r="Z58" s="1"/>
    </row>
    <row r="59" ht="12.75" customHeight="1">
      <c r="A59" s="1"/>
      <c r="B59" s="1"/>
      <c r="C59" s="1"/>
      <c r="D59" s="1"/>
      <c r="E59" s="1"/>
      <c r="F59" s="41"/>
      <c r="G59" s="1"/>
      <c r="I59" s="1"/>
      <c r="J59" s="1"/>
      <c r="K59" s="1"/>
      <c r="L59" s="1"/>
      <c r="M59" s="1"/>
      <c r="N59" s="1"/>
      <c r="O59" s="1"/>
      <c r="P59" s="1"/>
      <c r="Q59" s="1"/>
      <c r="R59" s="1"/>
      <c r="S59" s="1"/>
      <c r="T59" s="1"/>
      <c r="U59" s="1"/>
      <c r="V59" s="1"/>
      <c r="W59" s="1"/>
      <c r="X59" s="1"/>
      <c r="Y59" s="1"/>
      <c r="Z59" s="1"/>
    </row>
    <row r="60" ht="12.75" customHeight="1">
      <c r="A60" s="1"/>
      <c r="B60" s="1"/>
      <c r="C60" s="1"/>
      <c r="D60" s="1"/>
      <c r="E60" s="1"/>
      <c r="F60" s="41"/>
      <c r="G60" s="1"/>
      <c r="I60" s="1"/>
      <c r="J60" s="1"/>
      <c r="K60" s="1"/>
      <c r="L60" s="1"/>
      <c r="M60" s="1"/>
      <c r="N60" s="1"/>
      <c r="O60" s="1"/>
      <c r="P60" s="1"/>
      <c r="Q60" s="1"/>
      <c r="R60" s="1"/>
      <c r="S60" s="1"/>
      <c r="T60" s="1"/>
      <c r="U60" s="1"/>
      <c r="V60" s="1"/>
      <c r="W60" s="1"/>
      <c r="X60" s="1"/>
      <c r="Y60" s="1"/>
      <c r="Z60" s="1"/>
    </row>
    <row r="61" ht="12.75" customHeight="1">
      <c r="A61" s="1"/>
      <c r="B61" s="1"/>
      <c r="C61" s="1"/>
      <c r="D61" s="1"/>
      <c r="E61" s="1"/>
      <c r="F61" s="41"/>
      <c r="G61" s="1"/>
      <c r="I61" s="1"/>
      <c r="J61" s="1"/>
      <c r="K61" s="1"/>
      <c r="L61" s="1"/>
      <c r="M61" s="1"/>
      <c r="N61" s="1"/>
      <c r="O61" s="1"/>
      <c r="P61" s="1"/>
      <c r="Q61" s="1"/>
      <c r="R61" s="1"/>
      <c r="S61" s="1"/>
      <c r="T61" s="1"/>
      <c r="U61" s="1"/>
      <c r="V61" s="1"/>
      <c r="W61" s="1"/>
      <c r="X61" s="1"/>
      <c r="Y61" s="1"/>
      <c r="Z61" s="1"/>
    </row>
    <row r="62" ht="12.75" customHeight="1">
      <c r="A62" s="1"/>
      <c r="B62" s="1"/>
      <c r="C62" s="1"/>
      <c r="D62" s="1"/>
      <c r="E62" s="1"/>
      <c r="F62" s="41"/>
      <c r="G62" s="1"/>
      <c r="I62" s="1"/>
      <c r="J62" s="1"/>
      <c r="K62" s="1"/>
      <c r="L62" s="1"/>
      <c r="M62" s="1"/>
      <c r="N62" s="1"/>
      <c r="O62" s="1"/>
      <c r="P62" s="1"/>
      <c r="Q62" s="1"/>
      <c r="R62" s="1"/>
      <c r="S62" s="1"/>
      <c r="T62" s="1"/>
      <c r="U62" s="1"/>
      <c r="V62" s="1"/>
      <c r="W62" s="1"/>
      <c r="X62" s="1"/>
      <c r="Y62" s="1"/>
      <c r="Z62" s="1"/>
    </row>
    <row r="63" ht="12.75" customHeight="1">
      <c r="A63" s="1"/>
      <c r="B63" s="1"/>
      <c r="C63" s="1"/>
      <c r="D63" s="1"/>
      <c r="E63" s="1"/>
      <c r="F63" s="41"/>
      <c r="G63" s="1"/>
      <c r="I63" s="1"/>
      <c r="J63" s="1"/>
      <c r="K63" s="1"/>
      <c r="L63" s="1"/>
      <c r="M63" s="1"/>
      <c r="N63" s="1"/>
      <c r="O63" s="1"/>
      <c r="P63" s="1"/>
      <c r="Q63" s="1"/>
      <c r="R63" s="1"/>
      <c r="S63" s="1"/>
      <c r="T63" s="1"/>
      <c r="U63" s="1"/>
      <c r="V63" s="1"/>
      <c r="W63" s="1"/>
      <c r="X63" s="1"/>
      <c r="Y63" s="1"/>
      <c r="Z63" s="1"/>
    </row>
    <row r="64" ht="12.75" customHeight="1">
      <c r="A64" s="1"/>
      <c r="B64" s="1"/>
      <c r="C64" s="1"/>
      <c r="D64" s="1"/>
      <c r="E64" s="1"/>
      <c r="F64" s="41"/>
      <c r="G64" s="1"/>
      <c r="I64" s="1"/>
      <c r="J64" s="1"/>
      <c r="K64" s="1"/>
      <c r="L64" s="1"/>
      <c r="M64" s="1"/>
      <c r="N64" s="1"/>
      <c r="O64" s="1"/>
      <c r="P64" s="1"/>
      <c r="Q64" s="1"/>
      <c r="R64" s="1"/>
      <c r="S64" s="1"/>
      <c r="T64" s="1"/>
      <c r="U64" s="1"/>
      <c r="V64" s="1"/>
      <c r="W64" s="1"/>
      <c r="X64" s="1"/>
      <c r="Y64" s="1"/>
      <c r="Z64" s="1"/>
    </row>
    <row r="65" ht="12.75" customHeight="1">
      <c r="A65" s="1"/>
      <c r="B65" s="1"/>
      <c r="C65" s="1"/>
      <c r="D65" s="1"/>
      <c r="E65" s="1"/>
      <c r="F65" s="41"/>
      <c r="G65" s="1"/>
      <c r="I65" s="1"/>
      <c r="J65" s="1"/>
      <c r="K65" s="1"/>
      <c r="L65" s="1"/>
      <c r="M65" s="1"/>
      <c r="N65" s="1"/>
      <c r="O65" s="1"/>
      <c r="P65" s="1"/>
      <c r="Q65" s="1"/>
      <c r="R65" s="1"/>
      <c r="S65" s="1"/>
      <c r="T65" s="1"/>
      <c r="U65" s="1"/>
      <c r="V65" s="1"/>
      <c r="W65" s="1"/>
      <c r="X65" s="1"/>
      <c r="Y65" s="1"/>
      <c r="Z65" s="1"/>
    </row>
    <row r="66" ht="12.75" customHeight="1">
      <c r="A66" s="1"/>
      <c r="B66" s="1"/>
      <c r="C66" s="1"/>
      <c r="D66" s="1"/>
      <c r="E66" s="1"/>
      <c r="F66" s="41"/>
      <c r="G66" s="1"/>
      <c r="I66" s="1"/>
      <c r="J66" s="1"/>
      <c r="K66" s="1"/>
      <c r="L66" s="1"/>
      <c r="M66" s="1"/>
      <c r="N66" s="1"/>
      <c r="O66" s="1"/>
      <c r="P66" s="1"/>
      <c r="Q66" s="1"/>
      <c r="R66" s="1"/>
      <c r="S66" s="1"/>
      <c r="T66" s="1"/>
      <c r="U66" s="1"/>
      <c r="V66" s="1"/>
      <c r="W66" s="1"/>
      <c r="X66" s="1"/>
      <c r="Y66" s="1"/>
      <c r="Z66" s="1"/>
    </row>
    <row r="67" ht="12.75" customHeight="1">
      <c r="A67" s="1"/>
      <c r="B67" s="1"/>
      <c r="C67" s="1"/>
      <c r="D67" s="1"/>
      <c r="E67" s="1"/>
      <c r="F67" s="41"/>
      <c r="G67" s="1"/>
      <c r="I67" s="1"/>
      <c r="J67" s="1"/>
      <c r="K67" s="1"/>
      <c r="L67" s="1"/>
      <c r="M67" s="1"/>
      <c r="N67" s="1"/>
      <c r="O67" s="1"/>
      <c r="P67" s="1"/>
      <c r="Q67" s="1"/>
      <c r="R67" s="1"/>
      <c r="S67" s="1"/>
      <c r="T67" s="1"/>
      <c r="U67" s="1"/>
      <c r="V67" s="1"/>
      <c r="W67" s="1"/>
      <c r="X67" s="1"/>
      <c r="Y67" s="1"/>
      <c r="Z67" s="1"/>
    </row>
    <row r="68" ht="12.75" customHeight="1">
      <c r="A68" s="1"/>
      <c r="B68" s="1"/>
      <c r="C68" s="1"/>
      <c r="D68" s="1"/>
      <c r="E68" s="1"/>
      <c r="F68" s="41"/>
      <c r="G68" s="1"/>
      <c r="I68" s="1"/>
      <c r="J68" s="1"/>
      <c r="K68" s="1"/>
      <c r="L68" s="1"/>
      <c r="M68" s="1"/>
      <c r="N68" s="1"/>
      <c r="O68" s="1"/>
      <c r="P68" s="1"/>
      <c r="Q68" s="1"/>
      <c r="R68" s="1"/>
      <c r="S68" s="1"/>
      <c r="T68" s="1"/>
      <c r="U68" s="1"/>
      <c r="V68" s="1"/>
      <c r="W68" s="1"/>
      <c r="X68" s="1"/>
      <c r="Y68" s="1"/>
      <c r="Z68" s="1"/>
    </row>
    <row r="69" ht="12.75" customHeight="1">
      <c r="A69" s="1"/>
      <c r="B69" s="1"/>
      <c r="C69" s="1"/>
      <c r="D69" s="1"/>
      <c r="E69" s="1"/>
      <c r="F69" s="41"/>
      <c r="G69" s="1"/>
      <c r="I69" s="1"/>
      <c r="J69" s="1"/>
      <c r="K69" s="1"/>
      <c r="L69" s="1"/>
      <c r="M69" s="1"/>
      <c r="N69" s="1"/>
      <c r="O69" s="1"/>
      <c r="P69" s="1"/>
      <c r="Q69" s="1"/>
      <c r="R69" s="1"/>
      <c r="S69" s="1"/>
      <c r="T69" s="1"/>
      <c r="U69" s="1"/>
      <c r="V69" s="1"/>
      <c r="W69" s="1"/>
      <c r="X69" s="1"/>
      <c r="Y69" s="1"/>
      <c r="Z69" s="1"/>
    </row>
    <row r="70" ht="12.75" customHeight="1">
      <c r="A70" s="1"/>
      <c r="B70" s="1"/>
      <c r="C70" s="1"/>
      <c r="D70" s="1"/>
      <c r="E70" s="1"/>
      <c r="F70" s="41"/>
      <c r="G70" s="1"/>
      <c r="I70" s="1"/>
      <c r="J70" s="1"/>
      <c r="K70" s="1"/>
      <c r="L70" s="1"/>
      <c r="M70" s="1"/>
      <c r="N70" s="1"/>
      <c r="O70" s="1"/>
      <c r="P70" s="1"/>
      <c r="Q70" s="1"/>
      <c r="R70" s="1"/>
      <c r="S70" s="1"/>
      <c r="T70" s="1"/>
      <c r="U70" s="1"/>
      <c r="V70" s="1"/>
      <c r="W70" s="1"/>
      <c r="X70" s="1"/>
      <c r="Y70" s="1"/>
      <c r="Z70" s="1"/>
    </row>
    <row r="71" ht="12.75" customHeight="1">
      <c r="A71" s="1"/>
      <c r="B71" s="1"/>
      <c r="C71" s="1"/>
      <c r="D71" s="1"/>
      <c r="E71" s="1"/>
      <c r="F71" s="41"/>
      <c r="G71" s="1"/>
      <c r="I71" s="1"/>
      <c r="J71" s="1"/>
      <c r="K71" s="1"/>
      <c r="L71" s="1"/>
      <c r="M71" s="1"/>
      <c r="N71" s="1"/>
      <c r="O71" s="1"/>
      <c r="P71" s="1"/>
      <c r="Q71" s="1"/>
      <c r="R71" s="1"/>
      <c r="S71" s="1"/>
      <c r="T71" s="1"/>
      <c r="U71" s="1"/>
      <c r="V71" s="1"/>
      <c r="W71" s="1"/>
      <c r="X71" s="1"/>
      <c r="Y71" s="1"/>
      <c r="Z71" s="1"/>
    </row>
    <row r="72" ht="12.75" customHeight="1">
      <c r="A72" s="1"/>
      <c r="B72" s="1"/>
      <c r="C72" s="1"/>
      <c r="D72" s="1"/>
      <c r="E72" s="1"/>
      <c r="F72" s="41"/>
      <c r="G72" s="1"/>
      <c r="I72" s="1"/>
      <c r="J72" s="1"/>
      <c r="K72" s="1"/>
      <c r="L72" s="1"/>
      <c r="M72" s="1"/>
      <c r="N72" s="1"/>
      <c r="O72" s="1"/>
      <c r="P72" s="1"/>
      <c r="Q72" s="1"/>
      <c r="R72" s="1"/>
      <c r="S72" s="1"/>
      <c r="T72" s="1"/>
      <c r="U72" s="1"/>
      <c r="V72" s="1"/>
      <c r="W72" s="1"/>
      <c r="X72" s="1"/>
      <c r="Y72" s="1"/>
      <c r="Z72" s="1"/>
    </row>
    <row r="73" ht="12.75" customHeight="1">
      <c r="A73" s="1"/>
      <c r="B73" s="1"/>
      <c r="C73" s="1"/>
      <c r="D73" s="1"/>
      <c r="E73" s="1"/>
      <c r="F73" s="41"/>
      <c r="G73" s="1"/>
      <c r="I73" s="1"/>
      <c r="J73" s="1"/>
      <c r="K73" s="1"/>
      <c r="L73" s="1"/>
      <c r="M73" s="1"/>
      <c r="N73" s="1"/>
      <c r="O73" s="1"/>
      <c r="P73" s="1"/>
      <c r="Q73" s="1"/>
      <c r="R73" s="1"/>
      <c r="S73" s="1"/>
      <c r="T73" s="1"/>
      <c r="U73" s="1"/>
      <c r="V73" s="1"/>
      <c r="W73" s="1"/>
      <c r="X73" s="1"/>
      <c r="Y73" s="1"/>
      <c r="Z73" s="1"/>
    </row>
    <row r="74" ht="12.75" customHeight="1">
      <c r="A74" s="1"/>
      <c r="B74" s="1"/>
      <c r="C74" s="1"/>
      <c r="D74" s="1"/>
      <c r="E74" s="1"/>
      <c r="F74" s="41"/>
      <c r="G74" s="1"/>
      <c r="I74" s="1"/>
      <c r="J74" s="1"/>
      <c r="K74" s="1"/>
      <c r="L74" s="1"/>
      <c r="M74" s="1"/>
      <c r="N74" s="1"/>
      <c r="O74" s="1"/>
      <c r="P74" s="1"/>
      <c r="Q74" s="1"/>
      <c r="R74" s="1"/>
      <c r="S74" s="1"/>
      <c r="T74" s="1"/>
      <c r="U74" s="1"/>
      <c r="V74" s="1"/>
      <c r="W74" s="1"/>
      <c r="X74" s="1"/>
      <c r="Y74" s="1"/>
      <c r="Z74" s="1"/>
    </row>
    <row r="75" ht="12.75" customHeight="1">
      <c r="A75" s="1"/>
      <c r="B75" s="1"/>
      <c r="C75" s="1"/>
      <c r="D75" s="1"/>
      <c r="E75" s="1"/>
      <c r="F75" s="41"/>
      <c r="G75" s="1"/>
      <c r="I75" s="1"/>
      <c r="J75" s="1"/>
      <c r="K75" s="1"/>
      <c r="L75" s="1"/>
      <c r="M75" s="1"/>
      <c r="N75" s="1"/>
      <c r="O75" s="1"/>
      <c r="P75" s="1"/>
      <c r="Q75" s="1"/>
      <c r="R75" s="1"/>
      <c r="S75" s="1"/>
      <c r="T75" s="1"/>
      <c r="U75" s="1"/>
      <c r="V75" s="1"/>
      <c r="W75" s="1"/>
      <c r="X75" s="1"/>
      <c r="Y75" s="1"/>
      <c r="Z75" s="1"/>
    </row>
    <row r="76" ht="12.75" customHeight="1">
      <c r="A76" s="1"/>
      <c r="B76" s="1"/>
      <c r="C76" s="1"/>
      <c r="D76" s="1"/>
      <c r="E76" s="1"/>
      <c r="F76" s="41"/>
      <c r="G76" s="1"/>
      <c r="I76" s="1"/>
      <c r="J76" s="1"/>
      <c r="K76" s="1"/>
      <c r="L76" s="1"/>
      <c r="M76" s="1"/>
      <c r="N76" s="1"/>
      <c r="O76" s="1"/>
      <c r="P76" s="1"/>
      <c r="Q76" s="1"/>
      <c r="R76" s="1"/>
      <c r="S76" s="1"/>
      <c r="T76" s="1"/>
      <c r="U76" s="1"/>
      <c r="V76" s="1"/>
      <c r="W76" s="1"/>
      <c r="X76" s="1"/>
      <c r="Y76" s="1"/>
      <c r="Z76" s="1"/>
    </row>
    <row r="77" ht="12.75" customHeight="1">
      <c r="A77" s="1"/>
      <c r="B77" s="1"/>
      <c r="C77" s="1"/>
      <c r="D77" s="1"/>
      <c r="E77" s="1"/>
      <c r="F77" s="41"/>
      <c r="G77" s="1"/>
      <c r="I77" s="1"/>
      <c r="J77" s="1"/>
      <c r="K77" s="1"/>
      <c r="L77" s="1"/>
      <c r="M77" s="1"/>
      <c r="N77" s="1"/>
      <c r="O77" s="1"/>
      <c r="P77" s="1"/>
      <c r="Q77" s="1"/>
      <c r="R77" s="1"/>
      <c r="S77" s="1"/>
      <c r="T77" s="1"/>
      <c r="U77" s="1"/>
      <c r="V77" s="1"/>
      <c r="W77" s="1"/>
      <c r="X77" s="1"/>
      <c r="Y77" s="1"/>
      <c r="Z77" s="1"/>
    </row>
    <row r="78" ht="12.75" customHeight="1">
      <c r="A78" s="1"/>
      <c r="B78" s="1"/>
      <c r="C78" s="1"/>
      <c r="D78" s="1"/>
      <c r="E78" s="1"/>
      <c r="F78" s="41"/>
      <c r="G78" s="1"/>
      <c r="I78" s="1"/>
      <c r="J78" s="1"/>
      <c r="K78" s="1"/>
      <c r="L78" s="1"/>
      <c r="M78" s="1"/>
      <c r="N78" s="1"/>
      <c r="O78" s="1"/>
      <c r="P78" s="1"/>
      <c r="Q78" s="1"/>
      <c r="R78" s="1"/>
      <c r="S78" s="1"/>
      <c r="T78" s="1"/>
      <c r="U78" s="1"/>
      <c r="V78" s="1"/>
      <c r="W78" s="1"/>
      <c r="X78" s="1"/>
      <c r="Y78" s="1"/>
      <c r="Z78" s="1"/>
    </row>
    <row r="79" ht="12.75" customHeight="1">
      <c r="A79" s="1"/>
      <c r="B79" s="1"/>
      <c r="C79" s="1"/>
      <c r="D79" s="1"/>
      <c r="E79" s="1"/>
      <c r="F79" s="41"/>
      <c r="G79" s="1"/>
      <c r="I79" s="1"/>
      <c r="J79" s="1"/>
      <c r="K79" s="1"/>
      <c r="L79" s="1"/>
      <c r="M79" s="1"/>
      <c r="N79" s="1"/>
      <c r="O79" s="1"/>
      <c r="P79" s="1"/>
      <c r="Q79" s="1"/>
      <c r="R79" s="1"/>
      <c r="S79" s="1"/>
      <c r="T79" s="1"/>
      <c r="U79" s="1"/>
      <c r="V79" s="1"/>
      <c r="W79" s="1"/>
      <c r="X79" s="1"/>
      <c r="Y79" s="1"/>
      <c r="Z79" s="1"/>
    </row>
    <row r="80" ht="12.75" customHeight="1">
      <c r="A80" s="1"/>
      <c r="B80" s="1"/>
      <c r="C80" s="1"/>
      <c r="D80" s="1"/>
      <c r="E80" s="1"/>
      <c r="F80" s="41"/>
      <c r="G80" s="1"/>
      <c r="I80" s="1"/>
      <c r="J80" s="1"/>
      <c r="K80" s="1"/>
      <c r="L80" s="1"/>
      <c r="M80" s="1"/>
      <c r="N80" s="1"/>
      <c r="O80" s="1"/>
      <c r="P80" s="1"/>
      <c r="Q80" s="1"/>
      <c r="R80" s="1"/>
      <c r="S80" s="1"/>
      <c r="T80" s="1"/>
      <c r="U80" s="1"/>
      <c r="V80" s="1"/>
      <c r="W80" s="1"/>
      <c r="X80" s="1"/>
      <c r="Y80" s="1"/>
      <c r="Z80" s="1"/>
    </row>
    <row r="81" ht="12.75" customHeight="1">
      <c r="A81" s="1"/>
      <c r="B81" s="1"/>
      <c r="C81" s="1"/>
      <c r="D81" s="1"/>
      <c r="E81" s="1"/>
      <c r="F81" s="41"/>
      <c r="G81" s="1"/>
      <c r="I81" s="1"/>
      <c r="J81" s="1"/>
      <c r="K81" s="1"/>
      <c r="L81" s="1"/>
      <c r="M81" s="1"/>
      <c r="N81" s="1"/>
      <c r="O81" s="1"/>
      <c r="P81" s="1"/>
      <c r="Q81" s="1"/>
      <c r="R81" s="1"/>
      <c r="S81" s="1"/>
      <c r="T81" s="1"/>
      <c r="U81" s="1"/>
      <c r="V81" s="1"/>
      <c r="W81" s="1"/>
      <c r="X81" s="1"/>
      <c r="Y81" s="1"/>
      <c r="Z81" s="1"/>
    </row>
    <row r="82" ht="12.75" customHeight="1">
      <c r="A82" s="1"/>
      <c r="B82" s="1"/>
      <c r="C82" s="1"/>
      <c r="D82" s="1"/>
      <c r="E82" s="1"/>
      <c r="F82" s="41"/>
      <c r="G82" s="1"/>
      <c r="I82" s="1"/>
      <c r="J82" s="1"/>
      <c r="K82" s="1"/>
      <c r="L82" s="1"/>
      <c r="M82" s="1"/>
      <c r="N82" s="1"/>
      <c r="O82" s="1"/>
      <c r="P82" s="1"/>
      <c r="Q82" s="1"/>
      <c r="R82" s="1"/>
      <c r="S82" s="1"/>
      <c r="T82" s="1"/>
      <c r="U82" s="1"/>
      <c r="V82" s="1"/>
      <c r="W82" s="1"/>
      <c r="X82" s="1"/>
      <c r="Y82" s="1"/>
      <c r="Z82" s="1"/>
    </row>
    <row r="83" ht="12.75" customHeight="1">
      <c r="A83" s="1"/>
      <c r="B83" s="1"/>
      <c r="C83" s="1"/>
      <c r="D83" s="1"/>
      <c r="E83" s="1"/>
      <c r="F83" s="41"/>
      <c r="G83" s="1"/>
      <c r="I83" s="1"/>
      <c r="J83" s="1"/>
      <c r="K83" s="1"/>
      <c r="L83" s="1"/>
      <c r="M83" s="1"/>
      <c r="N83" s="1"/>
      <c r="O83" s="1"/>
      <c r="P83" s="1"/>
      <c r="Q83" s="1"/>
      <c r="R83" s="1"/>
      <c r="S83" s="1"/>
      <c r="T83" s="1"/>
      <c r="U83" s="1"/>
      <c r="V83" s="1"/>
      <c r="W83" s="1"/>
      <c r="X83" s="1"/>
      <c r="Y83" s="1"/>
      <c r="Z83" s="1"/>
    </row>
    <row r="84" ht="12.75" customHeight="1">
      <c r="A84" s="1"/>
      <c r="B84" s="1"/>
      <c r="C84" s="1"/>
      <c r="D84" s="1"/>
      <c r="E84" s="1"/>
      <c r="F84" s="41"/>
      <c r="G84" s="1"/>
      <c r="I84" s="1"/>
      <c r="J84" s="1"/>
      <c r="K84" s="1"/>
      <c r="L84" s="1"/>
      <c r="M84" s="1"/>
      <c r="N84" s="1"/>
      <c r="O84" s="1"/>
      <c r="P84" s="1"/>
      <c r="Q84" s="1"/>
      <c r="R84" s="1"/>
      <c r="S84" s="1"/>
      <c r="T84" s="1"/>
      <c r="U84" s="1"/>
      <c r="V84" s="1"/>
      <c r="W84" s="1"/>
      <c r="X84" s="1"/>
      <c r="Y84" s="1"/>
      <c r="Z84" s="1"/>
    </row>
    <row r="85" ht="12.75" customHeight="1">
      <c r="A85" s="1"/>
      <c r="B85" s="1"/>
      <c r="C85" s="1"/>
      <c r="D85" s="1"/>
      <c r="E85" s="1"/>
      <c r="F85" s="41"/>
      <c r="G85" s="1"/>
      <c r="I85" s="1"/>
      <c r="J85" s="1"/>
      <c r="K85" s="1"/>
      <c r="L85" s="1"/>
      <c r="M85" s="1"/>
      <c r="N85" s="1"/>
      <c r="O85" s="1"/>
      <c r="P85" s="1"/>
      <c r="Q85" s="1"/>
      <c r="R85" s="1"/>
      <c r="S85" s="1"/>
      <c r="T85" s="1"/>
      <c r="U85" s="1"/>
      <c r="V85" s="1"/>
      <c r="W85" s="1"/>
      <c r="X85" s="1"/>
      <c r="Y85" s="1"/>
      <c r="Z85" s="1"/>
    </row>
    <row r="86" ht="12.75" customHeight="1">
      <c r="A86" s="1"/>
      <c r="B86" s="1"/>
      <c r="C86" s="1"/>
      <c r="D86" s="1"/>
      <c r="E86" s="1"/>
      <c r="F86" s="41"/>
      <c r="G86" s="1"/>
      <c r="I86" s="1"/>
      <c r="J86" s="1"/>
      <c r="K86" s="1"/>
      <c r="L86" s="1"/>
      <c r="M86" s="1"/>
      <c r="N86" s="1"/>
      <c r="O86" s="1"/>
      <c r="P86" s="1"/>
      <c r="Q86" s="1"/>
      <c r="R86" s="1"/>
      <c r="S86" s="1"/>
      <c r="T86" s="1"/>
      <c r="U86" s="1"/>
      <c r="V86" s="1"/>
      <c r="W86" s="1"/>
      <c r="X86" s="1"/>
      <c r="Y86" s="1"/>
      <c r="Z86" s="1"/>
    </row>
    <row r="87" ht="12.75" customHeight="1">
      <c r="A87" s="1"/>
      <c r="B87" s="1"/>
      <c r="C87" s="1"/>
      <c r="D87" s="1"/>
      <c r="E87" s="1"/>
      <c r="F87" s="41"/>
      <c r="G87" s="1"/>
      <c r="I87" s="1"/>
      <c r="J87" s="1"/>
      <c r="K87" s="1"/>
      <c r="L87" s="1"/>
      <c r="M87" s="1"/>
      <c r="N87" s="1"/>
      <c r="O87" s="1"/>
      <c r="P87" s="1"/>
      <c r="Q87" s="1"/>
      <c r="R87" s="1"/>
      <c r="S87" s="1"/>
      <c r="T87" s="1"/>
      <c r="U87" s="1"/>
      <c r="V87" s="1"/>
      <c r="W87" s="1"/>
      <c r="X87" s="1"/>
      <c r="Y87" s="1"/>
      <c r="Z87" s="1"/>
    </row>
    <row r="88" ht="12.75" customHeight="1">
      <c r="A88" s="1"/>
      <c r="B88" s="1"/>
      <c r="C88" s="1"/>
      <c r="D88" s="1"/>
      <c r="E88" s="1"/>
      <c r="F88" s="41"/>
      <c r="G88" s="1"/>
      <c r="I88" s="1"/>
      <c r="J88" s="1"/>
      <c r="K88" s="1"/>
      <c r="L88" s="1"/>
      <c r="M88" s="1"/>
      <c r="N88" s="1"/>
      <c r="O88" s="1"/>
      <c r="P88" s="1"/>
      <c r="Q88" s="1"/>
      <c r="R88" s="1"/>
      <c r="S88" s="1"/>
      <c r="T88" s="1"/>
      <c r="U88" s="1"/>
      <c r="V88" s="1"/>
      <c r="W88" s="1"/>
      <c r="X88" s="1"/>
      <c r="Y88" s="1"/>
      <c r="Z88" s="1"/>
    </row>
    <row r="89" ht="12.75" customHeight="1">
      <c r="A89" s="1"/>
      <c r="B89" s="1"/>
      <c r="C89" s="1"/>
      <c r="D89" s="1"/>
      <c r="E89" s="1"/>
      <c r="F89" s="41"/>
      <c r="G89" s="1"/>
      <c r="I89" s="1"/>
      <c r="J89" s="1"/>
      <c r="K89" s="1"/>
      <c r="L89" s="1"/>
      <c r="M89" s="1"/>
      <c r="N89" s="1"/>
      <c r="O89" s="1"/>
      <c r="P89" s="1"/>
      <c r="Q89" s="1"/>
      <c r="R89" s="1"/>
      <c r="S89" s="1"/>
      <c r="T89" s="1"/>
      <c r="U89" s="1"/>
      <c r="V89" s="1"/>
      <c r="W89" s="1"/>
      <c r="X89" s="1"/>
      <c r="Y89" s="1"/>
      <c r="Z89" s="1"/>
    </row>
    <row r="90" ht="12.75" customHeight="1">
      <c r="A90" s="1"/>
      <c r="B90" s="1"/>
      <c r="C90" s="1"/>
      <c r="D90" s="1"/>
      <c r="E90" s="1"/>
      <c r="F90" s="41"/>
      <c r="G90" s="1"/>
      <c r="I90" s="1"/>
      <c r="J90" s="1"/>
      <c r="K90" s="1"/>
      <c r="L90" s="1"/>
      <c r="M90" s="1"/>
      <c r="N90" s="1"/>
      <c r="O90" s="1"/>
      <c r="P90" s="1"/>
      <c r="Q90" s="1"/>
      <c r="R90" s="1"/>
      <c r="S90" s="1"/>
      <c r="T90" s="1"/>
      <c r="U90" s="1"/>
      <c r="V90" s="1"/>
      <c r="W90" s="1"/>
      <c r="X90" s="1"/>
      <c r="Y90" s="1"/>
      <c r="Z90" s="1"/>
    </row>
    <row r="91" ht="12.75" customHeight="1">
      <c r="A91" s="1"/>
      <c r="B91" s="1"/>
      <c r="C91" s="1"/>
      <c r="D91" s="1"/>
      <c r="E91" s="1"/>
      <c r="F91" s="41"/>
      <c r="G91" s="1"/>
      <c r="I91" s="1"/>
      <c r="J91" s="1"/>
      <c r="K91" s="1"/>
      <c r="L91" s="1"/>
      <c r="M91" s="1"/>
      <c r="N91" s="1"/>
      <c r="O91" s="1"/>
      <c r="P91" s="1"/>
      <c r="Q91" s="1"/>
      <c r="R91" s="1"/>
      <c r="S91" s="1"/>
      <c r="T91" s="1"/>
      <c r="U91" s="1"/>
      <c r="V91" s="1"/>
      <c r="W91" s="1"/>
      <c r="X91" s="1"/>
      <c r="Y91" s="1"/>
      <c r="Z91" s="1"/>
    </row>
    <row r="92" ht="12.75" customHeight="1">
      <c r="A92" s="1"/>
      <c r="B92" s="1"/>
      <c r="C92" s="1"/>
      <c r="D92" s="1"/>
      <c r="E92" s="1"/>
      <c r="F92" s="41"/>
      <c r="G92" s="1"/>
      <c r="I92" s="1"/>
      <c r="J92" s="1"/>
      <c r="K92" s="1"/>
      <c r="L92" s="1"/>
      <c r="M92" s="1"/>
      <c r="N92" s="1"/>
      <c r="O92" s="1"/>
      <c r="P92" s="1"/>
      <c r="Q92" s="1"/>
      <c r="R92" s="1"/>
      <c r="S92" s="1"/>
      <c r="T92" s="1"/>
      <c r="U92" s="1"/>
      <c r="V92" s="1"/>
      <c r="W92" s="1"/>
      <c r="X92" s="1"/>
      <c r="Y92" s="1"/>
      <c r="Z92" s="1"/>
    </row>
    <row r="93" ht="12.75" customHeight="1">
      <c r="A93" s="1"/>
      <c r="B93" s="1"/>
      <c r="C93" s="1"/>
      <c r="D93" s="1"/>
      <c r="E93" s="1"/>
      <c r="F93" s="41"/>
      <c r="G93" s="1"/>
      <c r="I93" s="1"/>
      <c r="J93" s="1"/>
      <c r="K93" s="1"/>
      <c r="L93" s="1"/>
      <c r="M93" s="1"/>
      <c r="N93" s="1"/>
      <c r="O93" s="1"/>
      <c r="P93" s="1"/>
      <c r="Q93" s="1"/>
      <c r="R93" s="1"/>
      <c r="S93" s="1"/>
      <c r="T93" s="1"/>
      <c r="U93" s="1"/>
      <c r="V93" s="1"/>
      <c r="W93" s="1"/>
      <c r="X93" s="1"/>
      <c r="Y93" s="1"/>
      <c r="Z93" s="1"/>
    </row>
    <row r="94" ht="12.75" customHeight="1">
      <c r="A94" s="1"/>
      <c r="B94" s="1"/>
      <c r="C94" s="1"/>
      <c r="D94" s="1"/>
      <c r="E94" s="1"/>
      <c r="F94" s="41"/>
      <c r="G94" s="1"/>
      <c r="I94" s="1"/>
      <c r="J94" s="1"/>
      <c r="K94" s="1"/>
      <c r="L94" s="1"/>
      <c r="M94" s="1"/>
      <c r="N94" s="1"/>
      <c r="O94" s="1"/>
      <c r="P94" s="1"/>
      <c r="Q94" s="1"/>
      <c r="R94" s="1"/>
      <c r="S94" s="1"/>
      <c r="T94" s="1"/>
      <c r="U94" s="1"/>
      <c r="V94" s="1"/>
      <c r="W94" s="1"/>
      <c r="X94" s="1"/>
      <c r="Y94" s="1"/>
      <c r="Z94" s="1"/>
    </row>
    <row r="95" ht="12.75" customHeight="1">
      <c r="A95" s="1"/>
      <c r="B95" s="1"/>
      <c r="C95" s="1"/>
      <c r="D95" s="1"/>
      <c r="E95" s="1"/>
      <c r="F95" s="41"/>
      <c r="G95" s="1"/>
      <c r="I95" s="1"/>
      <c r="J95" s="1"/>
      <c r="K95" s="1"/>
      <c r="L95" s="1"/>
      <c r="M95" s="1"/>
      <c r="N95" s="1"/>
      <c r="O95" s="1"/>
      <c r="P95" s="1"/>
      <c r="Q95" s="1"/>
      <c r="R95" s="1"/>
      <c r="S95" s="1"/>
      <c r="T95" s="1"/>
      <c r="U95" s="1"/>
      <c r="V95" s="1"/>
      <c r="W95" s="1"/>
      <c r="X95" s="1"/>
      <c r="Y95" s="1"/>
      <c r="Z95" s="1"/>
    </row>
    <row r="96" ht="12.75" customHeight="1">
      <c r="A96" s="1"/>
      <c r="B96" s="1"/>
      <c r="C96" s="1"/>
      <c r="D96" s="1"/>
      <c r="E96" s="1"/>
      <c r="F96" s="41"/>
      <c r="G96" s="1"/>
      <c r="I96" s="1"/>
      <c r="J96" s="1"/>
      <c r="K96" s="1"/>
      <c r="L96" s="1"/>
      <c r="M96" s="1"/>
      <c r="N96" s="1"/>
      <c r="O96" s="1"/>
      <c r="P96" s="1"/>
      <c r="Q96" s="1"/>
      <c r="R96" s="1"/>
      <c r="S96" s="1"/>
      <c r="T96" s="1"/>
      <c r="U96" s="1"/>
      <c r="V96" s="1"/>
      <c r="W96" s="1"/>
      <c r="X96" s="1"/>
      <c r="Y96" s="1"/>
      <c r="Z96" s="1"/>
    </row>
    <row r="97" ht="12.75" customHeight="1">
      <c r="A97" s="1"/>
      <c r="B97" s="1"/>
      <c r="C97" s="1"/>
      <c r="D97" s="1"/>
      <c r="E97" s="1"/>
      <c r="F97" s="41"/>
      <c r="G97" s="1"/>
      <c r="I97" s="1"/>
      <c r="J97" s="1"/>
      <c r="K97" s="1"/>
      <c r="L97" s="1"/>
      <c r="M97" s="1"/>
      <c r="N97" s="1"/>
      <c r="O97" s="1"/>
      <c r="P97" s="1"/>
      <c r="Q97" s="1"/>
      <c r="R97" s="1"/>
      <c r="S97" s="1"/>
      <c r="T97" s="1"/>
      <c r="U97" s="1"/>
      <c r="V97" s="1"/>
      <c r="W97" s="1"/>
      <c r="X97" s="1"/>
      <c r="Y97" s="1"/>
      <c r="Z97" s="1"/>
    </row>
    <row r="98" ht="12.75" customHeight="1">
      <c r="A98" s="1"/>
      <c r="B98" s="1"/>
      <c r="C98" s="1"/>
      <c r="D98" s="1"/>
      <c r="E98" s="1"/>
      <c r="F98" s="41"/>
      <c r="G98" s="1"/>
      <c r="I98" s="1"/>
      <c r="J98" s="1"/>
      <c r="K98" s="1"/>
      <c r="L98" s="1"/>
      <c r="M98" s="1"/>
      <c r="N98" s="1"/>
      <c r="O98" s="1"/>
      <c r="P98" s="1"/>
      <c r="Q98" s="1"/>
      <c r="R98" s="1"/>
      <c r="S98" s="1"/>
      <c r="T98" s="1"/>
      <c r="U98" s="1"/>
      <c r="V98" s="1"/>
      <c r="W98" s="1"/>
      <c r="X98" s="1"/>
      <c r="Y98" s="1"/>
      <c r="Z98" s="1"/>
    </row>
    <row r="99" ht="12.75" customHeight="1">
      <c r="A99" s="1"/>
      <c r="B99" s="1"/>
      <c r="C99" s="1"/>
      <c r="D99" s="1"/>
      <c r="E99" s="1"/>
      <c r="F99" s="41"/>
      <c r="G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41"/>
      <c r="G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41"/>
      <c r="G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41"/>
      <c r="G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41"/>
      <c r="G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41"/>
      <c r="G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41"/>
      <c r="G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41"/>
      <c r="G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41"/>
      <c r="G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41"/>
      <c r="G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41"/>
      <c r="G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41"/>
      <c r="G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41"/>
      <c r="G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41"/>
      <c r="G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41"/>
      <c r="G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41"/>
      <c r="G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41"/>
      <c r="G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41"/>
      <c r="G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41"/>
      <c r="G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41"/>
      <c r="G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41"/>
      <c r="G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41"/>
      <c r="G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41"/>
      <c r="G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41"/>
      <c r="G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41"/>
      <c r="G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41"/>
      <c r="G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41"/>
      <c r="G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41"/>
      <c r="G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41"/>
      <c r="G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41"/>
      <c r="G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41"/>
      <c r="G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41"/>
      <c r="G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41"/>
      <c r="G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41"/>
      <c r="G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41"/>
      <c r="G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41"/>
      <c r="G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41"/>
      <c r="G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41"/>
      <c r="G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41"/>
      <c r="G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41"/>
      <c r="G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41"/>
      <c r="G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41"/>
      <c r="G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41"/>
      <c r="G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41"/>
      <c r="G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41"/>
      <c r="G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41"/>
      <c r="G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41"/>
      <c r="G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41"/>
      <c r="G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41"/>
      <c r="G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41"/>
      <c r="G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41"/>
      <c r="G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41"/>
      <c r="G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41"/>
      <c r="G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41"/>
      <c r="G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41"/>
      <c r="G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41"/>
      <c r="G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41"/>
      <c r="G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41"/>
      <c r="G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41"/>
      <c r="G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41"/>
      <c r="G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41"/>
      <c r="G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41"/>
      <c r="G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41"/>
      <c r="G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41"/>
      <c r="G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41"/>
      <c r="G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41"/>
      <c r="G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41"/>
      <c r="G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41"/>
      <c r="G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41"/>
      <c r="G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41"/>
      <c r="G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41"/>
      <c r="G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41"/>
      <c r="G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41"/>
      <c r="G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41"/>
      <c r="G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41"/>
      <c r="G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41"/>
      <c r="G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41"/>
      <c r="G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41"/>
      <c r="G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41"/>
      <c r="G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41"/>
      <c r="G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41"/>
      <c r="G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41"/>
      <c r="G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41"/>
      <c r="G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41"/>
      <c r="G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41"/>
      <c r="G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41"/>
      <c r="G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41"/>
      <c r="G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41"/>
      <c r="G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41"/>
      <c r="G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41"/>
      <c r="G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41"/>
      <c r="G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41"/>
      <c r="G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41"/>
      <c r="G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41"/>
      <c r="G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41"/>
      <c r="G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41"/>
      <c r="G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41"/>
      <c r="G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41"/>
      <c r="G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41"/>
      <c r="G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41"/>
      <c r="G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41"/>
      <c r="G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41"/>
      <c r="G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41"/>
      <c r="G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41"/>
      <c r="G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41"/>
      <c r="G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41"/>
      <c r="G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41"/>
      <c r="G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41"/>
      <c r="G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41"/>
      <c r="G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41"/>
      <c r="G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41"/>
      <c r="G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41"/>
      <c r="G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41"/>
      <c r="G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41"/>
      <c r="G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41"/>
      <c r="G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41"/>
      <c r="G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41"/>
      <c r="G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41"/>
      <c r="G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41"/>
      <c r="G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41"/>
      <c r="G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41"/>
      <c r="G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41"/>
      <c r="G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41"/>
      <c r="G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41"/>
      <c r="G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41"/>
      <c r="G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41"/>
      <c r="G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41"/>
      <c r="G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41"/>
      <c r="G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41"/>
      <c r="G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41"/>
      <c r="G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41"/>
      <c r="G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41"/>
      <c r="G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41"/>
      <c r="G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41"/>
      <c r="G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41"/>
      <c r="G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41"/>
      <c r="G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41"/>
      <c r="G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41"/>
      <c r="G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41"/>
      <c r="G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41"/>
      <c r="G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41"/>
      <c r="G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41"/>
      <c r="G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41"/>
      <c r="G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41"/>
      <c r="G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41"/>
      <c r="G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41"/>
      <c r="G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41"/>
      <c r="G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41"/>
      <c r="G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41"/>
      <c r="G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41"/>
      <c r="G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41"/>
      <c r="G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41"/>
      <c r="G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41"/>
      <c r="G251" s="1"/>
      <c r="I251" s="1"/>
      <c r="J251" s="1"/>
      <c r="K251" s="1"/>
      <c r="L251" s="1"/>
      <c r="M251" s="1"/>
      <c r="N251" s="1"/>
      <c r="O251" s="1"/>
      <c r="P251" s="1"/>
      <c r="Q251" s="1"/>
      <c r="R251" s="1"/>
      <c r="S251" s="1"/>
      <c r="T251" s="1"/>
      <c r="U251" s="1"/>
      <c r="V251" s="1"/>
      <c r="W251" s="1"/>
      <c r="X251" s="1"/>
      <c r="Y251" s="1"/>
      <c r="Z251" s="1"/>
    </row>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5.0"/>
    <col customWidth="1" min="2" max="6" width="15.63"/>
    <col customWidth="1" min="7" max="7" width="12.88"/>
    <col customWidth="1" min="8" max="8" width="10.13"/>
    <col customWidth="1" min="9" max="9" width="23.25"/>
    <col customWidth="1" min="10" max="10" width="8.63"/>
    <col customWidth="1" min="11" max="26" width="8.0"/>
  </cols>
  <sheetData>
    <row r="1" ht="12.75" customHeight="1">
      <c r="A1" s="1" t="s">
        <v>27</v>
      </c>
      <c r="B1" s="1" t="s">
        <v>28</v>
      </c>
      <c r="C1" s="1" t="s">
        <v>29</v>
      </c>
      <c r="D1" s="1" t="s">
        <v>30</v>
      </c>
      <c r="E1" s="1" t="s">
        <v>31</v>
      </c>
      <c r="F1" s="41" t="s">
        <v>32</v>
      </c>
      <c r="G1" s="1" t="s">
        <v>33</v>
      </c>
      <c r="H1" s="42" t="s">
        <v>34</v>
      </c>
      <c r="I1" s="1" t="s">
        <v>35</v>
      </c>
      <c r="J1" s="1" t="s">
        <v>36</v>
      </c>
      <c r="K1" s="1"/>
      <c r="L1" s="1"/>
      <c r="M1" s="1"/>
      <c r="N1" s="1"/>
      <c r="O1" s="1"/>
      <c r="P1" s="1"/>
      <c r="Q1" s="1"/>
      <c r="R1" s="1"/>
      <c r="S1" s="1"/>
      <c r="T1" s="1"/>
      <c r="U1" s="1"/>
      <c r="V1" s="1"/>
      <c r="W1" s="1"/>
      <c r="X1" s="1"/>
      <c r="Y1" s="1"/>
      <c r="Z1" s="1"/>
    </row>
    <row r="2" ht="12.75" customHeight="1">
      <c r="A2" s="43">
        <f>GPRIZNPF!I19</f>
        <v>1</v>
      </c>
      <c r="B2" s="41">
        <f>ROUND(GPRIZNPF!J19,2)</f>
        <v>0</v>
      </c>
      <c r="C2" s="41">
        <f>ROUND(GPRIZNPF!K19,2)</f>
        <v>0</v>
      </c>
      <c r="D2" s="41">
        <v>0.0</v>
      </c>
      <c r="E2" s="41">
        <v>0.0</v>
      </c>
      <c r="F2" s="44">
        <f t="shared" ref="F2:F41" si="1">A2/100*B2+A2/50*C2</f>
        <v>0</v>
      </c>
      <c r="G2" s="45" t="str">
        <f>TRIM(UPPER(RefStr!C13))</f>
        <v>HR5423600001102266561</v>
      </c>
      <c r="H2" s="46">
        <v>0.0</v>
      </c>
      <c r="I2" s="45" t="s">
        <v>37</v>
      </c>
      <c r="J2" s="47">
        <f t="shared" ref="J2:J37" si="2">ABS(B2-ROUND(B2,2))+ABS(C2-ROUND(C2,2))</f>
        <v>0</v>
      </c>
      <c r="K2" s="1"/>
      <c r="L2" s="1"/>
      <c r="M2" s="1"/>
      <c r="N2" s="1"/>
      <c r="O2" s="1"/>
      <c r="P2" s="1"/>
      <c r="Q2" s="1"/>
      <c r="R2" s="1"/>
      <c r="S2" s="1"/>
      <c r="T2" s="1"/>
      <c r="U2" s="1"/>
      <c r="V2" s="1"/>
      <c r="W2" s="1"/>
      <c r="X2" s="1"/>
      <c r="Y2" s="1"/>
      <c r="Z2" s="1"/>
    </row>
    <row r="3" ht="12.75" customHeight="1">
      <c r="A3" s="43">
        <f>GPRIZNPF!I20</f>
        <v>2</v>
      </c>
      <c r="B3" s="41">
        <f>ROUND(GPRIZNPF!J20,2)</f>
        <v>0</v>
      </c>
      <c r="C3" s="41">
        <f>ROUND(GPRIZNPF!K20,2)</f>
        <v>0</v>
      </c>
      <c r="D3" s="41">
        <v>0.0</v>
      </c>
      <c r="E3" s="41">
        <v>0.0</v>
      </c>
      <c r="F3" s="44">
        <f t="shared" si="1"/>
        <v>0</v>
      </c>
      <c r="G3" s="1" t="str">
        <f>TEXT(INT(VALUE(RefStr!J11)),"00000000")</f>
        <v>02857383</v>
      </c>
      <c r="I3" s="45" t="s">
        <v>38</v>
      </c>
      <c r="J3" s="47">
        <f t="shared" si="2"/>
        <v>0</v>
      </c>
      <c r="K3" s="1"/>
      <c r="L3" s="1"/>
      <c r="M3" s="1"/>
      <c r="N3" s="1"/>
      <c r="O3" s="1"/>
      <c r="P3" s="1"/>
      <c r="Q3" s="1"/>
      <c r="R3" s="1"/>
      <c r="S3" s="1"/>
      <c r="T3" s="1"/>
      <c r="U3" s="1"/>
      <c r="V3" s="1"/>
      <c r="W3" s="1"/>
      <c r="X3" s="1"/>
      <c r="Y3" s="1"/>
      <c r="Z3" s="1"/>
    </row>
    <row r="4" ht="12.75" customHeight="1">
      <c r="A4" s="43">
        <f>GPRIZNPF!I21</f>
        <v>3</v>
      </c>
      <c r="B4" s="41">
        <f>ROUND(GPRIZNPF!J21,2)</f>
        <v>0</v>
      </c>
      <c r="C4" s="41">
        <f>ROUND(GPRIZNPF!K21,2)</f>
        <v>0</v>
      </c>
      <c r="D4" s="41">
        <v>0.0</v>
      </c>
      <c r="E4" s="41">
        <v>0.0</v>
      </c>
      <c r="F4" s="44">
        <f t="shared" si="1"/>
        <v>0</v>
      </c>
      <c r="G4" s="1" t="str">
        <f>IF(ISERROR(RefStr!C7),"-",UPPER(TRIM(RefStr!C7)))</f>
        <v>HRVATSKA KOMORA EDUKACIJSKIH REHABILITATORA</v>
      </c>
      <c r="I4" s="45" t="s">
        <v>39</v>
      </c>
      <c r="J4" s="47">
        <f t="shared" si="2"/>
        <v>0</v>
      </c>
      <c r="K4" s="1"/>
      <c r="L4" s="1"/>
      <c r="M4" s="1"/>
      <c r="N4" s="1"/>
      <c r="O4" s="1"/>
      <c r="P4" s="1"/>
      <c r="Q4" s="1"/>
      <c r="R4" s="1"/>
      <c r="S4" s="1"/>
      <c r="T4" s="1"/>
      <c r="U4" s="1"/>
      <c r="V4" s="1"/>
      <c r="W4" s="1"/>
      <c r="X4" s="1"/>
      <c r="Y4" s="1"/>
      <c r="Z4" s="1"/>
    </row>
    <row r="5" ht="12.75" customHeight="1">
      <c r="A5" s="43">
        <f>GPRIZNPF!I22</f>
        <v>4</v>
      </c>
      <c r="B5" s="41">
        <f>ROUND(GPRIZNPF!J22,2)</f>
        <v>0</v>
      </c>
      <c r="C5" s="41">
        <f>ROUND(GPRIZNPF!K22,2)</f>
        <v>0</v>
      </c>
      <c r="D5" s="41">
        <v>0.0</v>
      </c>
      <c r="E5" s="41">
        <v>0.0</v>
      </c>
      <c r="F5" s="44">
        <f t="shared" si="1"/>
        <v>0</v>
      </c>
      <c r="G5" s="1" t="str">
        <f>TEXT(INT(VALUE(RefStr!C9)),"00000")</f>
        <v>10000</v>
      </c>
      <c r="I5" s="45" t="s">
        <v>40</v>
      </c>
      <c r="J5" s="47">
        <f t="shared" si="2"/>
        <v>0</v>
      </c>
      <c r="K5" s="1"/>
      <c r="L5" s="1"/>
      <c r="M5" s="1"/>
      <c r="N5" s="1"/>
      <c r="O5" s="1"/>
      <c r="P5" s="1"/>
      <c r="Q5" s="1"/>
      <c r="R5" s="1"/>
      <c r="S5" s="1"/>
      <c r="T5" s="1"/>
      <c r="U5" s="1"/>
      <c r="V5" s="1"/>
      <c r="W5" s="1"/>
      <c r="X5" s="1"/>
      <c r="Y5" s="1"/>
      <c r="Z5" s="1"/>
    </row>
    <row r="6" ht="12.75" customHeight="1">
      <c r="A6" s="43">
        <f>GPRIZNPF!I23</f>
        <v>5</v>
      </c>
      <c r="B6" s="41">
        <f>ROUND(GPRIZNPF!J23,2)</f>
        <v>0</v>
      </c>
      <c r="C6" s="41">
        <f>ROUND(GPRIZNPF!K23,2)</f>
        <v>0</v>
      </c>
      <c r="D6" s="41">
        <v>0.0</v>
      </c>
      <c r="E6" s="41">
        <v>0.0</v>
      </c>
      <c r="F6" s="44">
        <f t="shared" si="1"/>
        <v>0</v>
      </c>
      <c r="G6" s="1" t="str">
        <f>IF(ISERROR(RefStr!E9),"-",UPPER(TRIM(RefStr!E9)))</f>
        <v>ZAGREB</v>
      </c>
      <c r="I6" s="45" t="s">
        <v>41</v>
      </c>
      <c r="J6" s="47">
        <f t="shared" si="2"/>
        <v>0</v>
      </c>
      <c r="K6" s="1"/>
      <c r="L6" s="1"/>
      <c r="M6" s="1"/>
      <c r="N6" s="1"/>
      <c r="O6" s="1"/>
      <c r="P6" s="1"/>
      <c r="Q6" s="1"/>
      <c r="R6" s="1"/>
      <c r="S6" s="1"/>
      <c r="T6" s="1"/>
      <c r="U6" s="1"/>
      <c r="V6" s="1"/>
      <c r="W6" s="1"/>
      <c r="X6" s="1"/>
      <c r="Y6" s="1"/>
      <c r="Z6" s="1"/>
    </row>
    <row r="7" ht="12.75" customHeight="1">
      <c r="A7" s="43">
        <f>GPRIZNPF!I24</f>
        <v>6</v>
      </c>
      <c r="B7" s="41">
        <f>ROUND(GPRIZNPF!J24,2)</f>
        <v>0</v>
      </c>
      <c r="C7" s="41">
        <f>ROUND(GPRIZNPF!K24,2)</f>
        <v>0</v>
      </c>
      <c r="D7" s="41">
        <v>0.0</v>
      </c>
      <c r="E7" s="41">
        <v>0.0</v>
      </c>
      <c r="F7" s="44">
        <f t="shared" si="1"/>
        <v>0</v>
      </c>
      <c r="G7" s="1" t="str">
        <f>IF(ISERROR(RefStr!C11),"-",(TRIM(RefStr!C11)))</f>
        <v>NAD LIPOM 13/1</v>
      </c>
      <c r="I7" s="45" t="s">
        <v>42</v>
      </c>
      <c r="J7" s="47">
        <f t="shared" si="2"/>
        <v>0</v>
      </c>
      <c r="K7" s="1"/>
      <c r="L7" s="1"/>
      <c r="M7" s="1"/>
      <c r="N7" s="1"/>
      <c r="O7" s="1"/>
      <c r="P7" s="1"/>
      <c r="Q7" s="1"/>
      <c r="R7" s="1"/>
      <c r="S7" s="1"/>
      <c r="T7" s="1"/>
      <c r="U7" s="1"/>
      <c r="V7" s="1"/>
      <c r="W7" s="1"/>
      <c r="X7" s="1"/>
      <c r="Y7" s="1"/>
      <c r="Z7" s="1"/>
    </row>
    <row r="8" ht="12.75" customHeight="1">
      <c r="A8" s="43">
        <f>GPRIZNPF!I25</f>
        <v>7</v>
      </c>
      <c r="B8" s="41">
        <f>ROUND(GPRIZNPF!J25,2)</f>
        <v>0</v>
      </c>
      <c r="C8" s="41">
        <f>ROUND(GPRIZNPF!K25,2)</f>
        <v>0</v>
      </c>
      <c r="D8" s="41">
        <v>0.0</v>
      </c>
      <c r="E8" s="41">
        <v>0.0</v>
      </c>
      <c r="F8" s="44">
        <f t="shared" si="1"/>
        <v>0</v>
      </c>
      <c r="G8" s="1" t="str">
        <f>TEXT(INT(VALUE(RefStr!C15)),"0000")</f>
        <v>9412</v>
      </c>
      <c r="I8" s="45" t="s">
        <v>43</v>
      </c>
      <c r="J8" s="47">
        <f t="shared" si="2"/>
        <v>0</v>
      </c>
      <c r="K8" s="1"/>
      <c r="L8" s="1"/>
      <c r="M8" s="1"/>
      <c r="N8" s="1"/>
      <c r="O8" s="1"/>
      <c r="P8" s="1"/>
      <c r="Q8" s="1"/>
      <c r="R8" s="1"/>
      <c r="S8" s="1"/>
      <c r="T8" s="1"/>
      <c r="U8" s="1"/>
      <c r="V8" s="1"/>
      <c r="W8" s="1"/>
      <c r="X8" s="1"/>
      <c r="Y8" s="1"/>
      <c r="Z8" s="1"/>
    </row>
    <row r="9" ht="12.75" customHeight="1">
      <c r="A9" s="43">
        <f>GPRIZNPF!I26</f>
        <v>8</v>
      </c>
      <c r="B9" s="41">
        <f>ROUND(GPRIZNPF!J26,2)</f>
        <v>0</v>
      </c>
      <c r="C9" s="41">
        <f>ROUND(GPRIZNPF!K26,2)</f>
        <v>0</v>
      </c>
      <c r="D9" s="41">
        <v>0.0</v>
      </c>
      <c r="E9" s="41">
        <v>0.0</v>
      </c>
      <c r="F9" s="44">
        <f t="shared" si="1"/>
        <v>0</v>
      </c>
      <c r="G9" s="1" t="str">
        <f>IF(RefStr!J17&lt;&gt;"",TEXT(INT(VALUE(RefStr!J17)),"00"),"00")</f>
        <v>21</v>
      </c>
      <c r="I9" s="45" t="s">
        <v>44</v>
      </c>
      <c r="J9" s="47">
        <f t="shared" si="2"/>
        <v>0</v>
      </c>
      <c r="K9" s="1"/>
      <c r="L9" s="1"/>
      <c r="M9" s="1"/>
      <c r="N9" s="1"/>
      <c r="O9" s="1"/>
      <c r="P9" s="1"/>
      <c r="Q9" s="1"/>
      <c r="R9" s="1"/>
      <c r="S9" s="1"/>
      <c r="T9" s="1"/>
      <c r="U9" s="1"/>
      <c r="V9" s="1"/>
      <c r="W9" s="1"/>
      <c r="X9" s="1"/>
      <c r="Y9" s="1"/>
      <c r="Z9" s="1"/>
    </row>
    <row r="10" ht="12.75" customHeight="1">
      <c r="A10" s="43">
        <f>GPRIZNPF!I27</f>
        <v>9</v>
      </c>
      <c r="B10" s="41">
        <f>ROUND(GPRIZNPF!J27,2)</f>
        <v>0</v>
      </c>
      <c r="C10" s="41">
        <f>ROUND(GPRIZNPF!K27,2)</f>
        <v>0</v>
      </c>
      <c r="D10" s="41">
        <v>0.0</v>
      </c>
      <c r="E10" s="41">
        <v>0.0</v>
      </c>
      <c r="F10" s="44">
        <f t="shared" si="1"/>
        <v>0</v>
      </c>
      <c r="G10" s="1" t="str">
        <f>TEXT(INT(VALUE(RefStr!C17)),"000")</f>
        <v>133</v>
      </c>
      <c r="I10" s="45" t="s">
        <v>45</v>
      </c>
      <c r="J10" s="47">
        <f t="shared" si="2"/>
        <v>0</v>
      </c>
      <c r="K10" s="1"/>
      <c r="L10" s="1"/>
      <c r="M10" s="1"/>
      <c r="N10" s="1"/>
      <c r="O10" s="1"/>
      <c r="P10" s="1"/>
      <c r="Q10" s="1"/>
      <c r="R10" s="1"/>
      <c r="S10" s="1"/>
      <c r="T10" s="1"/>
      <c r="U10" s="1"/>
      <c r="V10" s="1"/>
      <c r="W10" s="1"/>
      <c r="X10" s="1"/>
      <c r="Y10" s="1"/>
      <c r="Z10" s="1"/>
    </row>
    <row r="11" ht="12.75" customHeight="1">
      <c r="A11" s="43">
        <f>GPRIZNPF!I28</f>
        <v>10</v>
      </c>
      <c r="B11" s="41">
        <f>ROUND(GPRIZNPF!J28,2)</f>
        <v>0</v>
      </c>
      <c r="C11" s="41">
        <f>ROUND(GPRIZNPF!K28,2)</f>
        <v>0</v>
      </c>
      <c r="D11" s="41">
        <v>0.0</v>
      </c>
      <c r="E11" s="41">
        <v>0.0</v>
      </c>
      <c r="F11" s="44">
        <f t="shared" si="1"/>
        <v>0</v>
      </c>
      <c r="G11" s="1" t="s">
        <v>46</v>
      </c>
      <c r="I11" s="48" t="s">
        <v>47</v>
      </c>
      <c r="J11" s="47">
        <f t="shared" si="2"/>
        <v>0</v>
      </c>
      <c r="K11" s="1"/>
      <c r="L11" s="1"/>
      <c r="M11" s="1"/>
      <c r="N11" s="1"/>
      <c r="O11" s="1"/>
      <c r="P11" s="1"/>
      <c r="Q11" s="1"/>
      <c r="R11" s="1"/>
      <c r="S11" s="1"/>
      <c r="T11" s="1"/>
      <c r="U11" s="1"/>
      <c r="V11" s="1"/>
      <c r="W11" s="1"/>
      <c r="X11" s="1"/>
      <c r="Y11" s="1"/>
      <c r="Z11" s="1"/>
    </row>
    <row r="12" ht="12.75" customHeight="1">
      <c r="A12" s="43">
        <f>GPRIZNPF!I29</f>
        <v>11</v>
      </c>
      <c r="B12" s="41">
        <f>ROUND(GPRIZNPF!J29,2)</f>
        <v>0</v>
      </c>
      <c r="C12" s="41">
        <f>ROUND(GPRIZNPF!K29,2)</f>
        <v>0</v>
      </c>
      <c r="D12" s="41">
        <v>0.0</v>
      </c>
      <c r="E12" s="41">
        <v>0.0</v>
      </c>
      <c r="F12" s="44">
        <f t="shared" si="1"/>
        <v>0</v>
      </c>
      <c r="G12" s="1" t="s">
        <v>46</v>
      </c>
      <c r="I12" s="48" t="s">
        <v>48</v>
      </c>
      <c r="J12" s="47">
        <f t="shared" si="2"/>
        <v>0</v>
      </c>
      <c r="K12" s="1"/>
      <c r="L12" s="1"/>
      <c r="M12" s="1"/>
      <c r="N12" s="1"/>
      <c r="O12" s="1"/>
      <c r="P12" s="1"/>
      <c r="Q12" s="1"/>
      <c r="R12" s="1"/>
      <c r="S12" s="1"/>
      <c r="T12" s="1"/>
      <c r="U12" s="1"/>
      <c r="V12" s="1"/>
      <c r="W12" s="1"/>
      <c r="X12" s="1"/>
      <c r="Y12" s="1"/>
      <c r="Z12" s="1"/>
    </row>
    <row r="13" ht="12.75" customHeight="1">
      <c r="A13" s="43">
        <f>GPRIZNPF!I30</f>
        <v>12</v>
      </c>
      <c r="B13" s="41">
        <f>ROUND(GPRIZNPF!J30,2)</f>
        <v>0</v>
      </c>
      <c r="C13" s="41">
        <f>ROUND(GPRIZNPF!K30,2)</f>
        <v>0</v>
      </c>
      <c r="D13" s="41">
        <v>0.0</v>
      </c>
      <c r="E13" s="41">
        <v>0.0</v>
      </c>
      <c r="F13" s="44">
        <f t="shared" si="1"/>
        <v>0</v>
      </c>
      <c r="G13" s="1" t="s">
        <v>46</v>
      </c>
      <c r="I13" s="48" t="s">
        <v>49</v>
      </c>
      <c r="J13" s="47">
        <f t="shared" si="2"/>
        <v>0</v>
      </c>
      <c r="K13" s="1"/>
      <c r="L13" s="1"/>
      <c r="M13" s="1"/>
      <c r="N13" s="1"/>
      <c r="O13" s="1"/>
      <c r="P13" s="1"/>
      <c r="Q13" s="1"/>
      <c r="R13" s="1"/>
      <c r="S13" s="1"/>
      <c r="T13" s="1"/>
      <c r="U13" s="1"/>
      <c r="V13" s="1"/>
      <c r="W13" s="1"/>
      <c r="X13" s="1"/>
      <c r="Y13" s="1"/>
      <c r="Z13" s="1"/>
    </row>
    <row r="14" ht="12.75" customHeight="1">
      <c r="A14" s="43">
        <f>GPRIZNPF!I31</f>
        <v>13</v>
      </c>
      <c r="B14" s="41">
        <f>ROUND(GPRIZNPF!J31,2)</f>
        <v>0</v>
      </c>
      <c r="C14" s="41">
        <f>ROUND(GPRIZNPF!K31,2)</f>
        <v>0</v>
      </c>
      <c r="D14" s="41">
        <v>0.0</v>
      </c>
      <c r="E14" s="41">
        <v>0.0</v>
      </c>
      <c r="F14" s="44">
        <f t="shared" si="1"/>
        <v>0</v>
      </c>
      <c r="G14" s="1" t="s">
        <v>46</v>
      </c>
      <c r="I14" s="48" t="s">
        <v>50</v>
      </c>
      <c r="J14" s="47">
        <f t="shared" si="2"/>
        <v>0</v>
      </c>
      <c r="K14" s="1"/>
      <c r="L14" s="1"/>
      <c r="M14" s="1"/>
      <c r="N14" s="1"/>
      <c r="O14" s="1"/>
      <c r="P14" s="1"/>
      <c r="Q14" s="1"/>
      <c r="R14" s="1"/>
      <c r="S14" s="1"/>
      <c r="T14" s="1"/>
      <c r="U14" s="1"/>
      <c r="V14" s="1"/>
      <c r="W14" s="1"/>
      <c r="X14" s="1"/>
      <c r="Y14" s="1"/>
      <c r="Z14" s="1"/>
    </row>
    <row r="15" ht="12.75" customHeight="1">
      <c r="A15" s="43">
        <f>GPRIZNPF!I32</f>
        <v>14</v>
      </c>
      <c r="B15" s="41">
        <f>ROUND(GPRIZNPF!J32,2)</f>
        <v>0</v>
      </c>
      <c r="C15" s="41">
        <f>ROUND(GPRIZNPF!K32,2)</f>
        <v>0</v>
      </c>
      <c r="D15" s="41">
        <v>0.0</v>
      </c>
      <c r="E15" s="41">
        <v>0.0</v>
      </c>
      <c r="F15" s="44">
        <f t="shared" si="1"/>
        <v>0</v>
      </c>
      <c r="G15" s="1" t="s">
        <v>46</v>
      </c>
      <c r="I15" s="48" t="s">
        <v>51</v>
      </c>
      <c r="J15" s="47">
        <f t="shared" si="2"/>
        <v>0</v>
      </c>
      <c r="K15" s="1"/>
      <c r="L15" s="1"/>
      <c r="M15" s="1"/>
      <c r="N15" s="1"/>
      <c r="O15" s="1"/>
      <c r="P15" s="1"/>
      <c r="Q15" s="1"/>
      <c r="R15" s="1"/>
      <c r="S15" s="1"/>
      <c r="T15" s="1"/>
      <c r="U15" s="1"/>
      <c r="V15" s="1"/>
      <c r="W15" s="1"/>
      <c r="X15" s="1"/>
      <c r="Y15" s="1"/>
      <c r="Z15" s="1"/>
    </row>
    <row r="16" ht="12.75" customHeight="1">
      <c r="A16" s="43">
        <f>GPRIZNPF!I33</f>
        <v>15</v>
      </c>
      <c r="B16" s="41">
        <f>ROUND(GPRIZNPF!J33,2)</f>
        <v>0</v>
      </c>
      <c r="C16" s="41">
        <f>ROUND(GPRIZNPF!K33,2)</f>
        <v>0</v>
      </c>
      <c r="D16" s="41">
        <v>0.0</v>
      </c>
      <c r="E16" s="41">
        <v>0.0</v>
      </c>
      <c r="F16" s="44">
        <f t="shared" si="1"/>
        <v>0</v>
      </c>
      <c r="G16" s="1" t="s">
        <v>46</v>
      </c>
      <c r="I16" s="48" t="s">
        <v>52</v>
      </c>
      <c r="J16" s="47">
        <f t="shared" si="2"/>
        <v>0</v>
      </c>
      <c r="K16" s="1"/>
      <c r="L16" s="1"/>
      <c r="M16" s="1"/>
      <c r="N16" s="1"/>
      <c r="O16" s="1"/>
      <c r="P16" s="1"/>
      <c r="Q16" s="1"/>
      <c r="R16" s="1"/>
      <c r="S16" s="1"/>
      <c r="T16" s="1"/>
      <c r="U16" s="1"/>
      <c r="V16" s="1"/>
      <c r="W16" s="1"/>
      <c r="X16" s="1"/>
      <c r="Y16" s="1"/>
      <c r="Z16" s="1"/>
    </row>
    <row r="17" ht="12.75" customHeight="1">
      <c r="A17" s="43">
        <f>GPRIZNPF!I35</f>
        <v>16</v>
      </c>
      <c r="B17" s="41">
        <f>ROUND(GPRIZNPF!J35,2)</f>
        <v>0</v>
      </c>
      <c r="C17" s="41">
        <f>ROUND(GPRIZNPF!K35,2)</f>
        <v>0</v>
      </c>
      <c r="D17" s="41">
        <v>0.0</v>
      </c>
      <c r="E17" s="41">
        <v>0.0</v>
      </c>
      <c r="F17" s="44">
        <f t="shared" si="1"/>
        <v>0</v>
      </c>
      <c r="G17" s="1" t="s">
        <v>46</v>
      </c>
      <c r="I17" s="48" t="s">
        <v>53</v>
      </c>
      <c r="J17" s="47">
        <f t="shared" si="2"/>
        <v>0</v>
      </c>
      <c r="K17" s="1"/>
      <c r="L17" s="1"/>
      <c r="M17" s="1"/>
      <c r="N17" s="1"/>
      <c r="O17" s="1"/>
      <c r="P17" s="1"/>
      <c r="Q17" s="1"/>
      <c r="R17" s="1"/>
      <c r="S17" s="1"/>
      <c r="T17" s="1"/>
      <c r="U17" s="1"/>
      <c r="V17" s="1"/>
      <c r="W17" s="1"/>
      <c r="X17" s="1"/>
      <c r="Y17" s="1"/>
      <c r="Z17" s="1"/>
    </row>
    <row r="18" ht="12.75" customHeight="1">
      <c r="A18" s="43">
        <f>GPRIZNPF!I36</f>
        <v>17</v>
      </c>
      <c r="B18" s="41">
        <f>ROUND(GPRIZNPF!J36,2)</f>
        <v>0</v>
      </c>
      <c r="C18" s="41">
        <f>ROUND(GPRIZNPF!K36,2)</f>
        <v>0</v>
      </c>
      <c r="D18" s="41">
        <v>0.0</v>
      </c>
      <c r="E18" s="41">
        <v>0.0</v>
      </c>
      <c r="F18" s="44">
        <f t="shared" si="1"/>
        <v>0</v>
      </c>
      <c r="G18" s="1" t="str">
        <f>IF(ISERROR(RefStr!D39),"-",UPPER(TRIM(RefStr!D39)))</f>
        <v>ZLATKO BUKVIĆ</v>
      </c>
      <c r="I18" s="48" t="s">
        <v>54</v>
      </c>
      <c r="J18" s="47">
        <f t="shared" si="2"/>
        <v>0</v>
      </c>
      <c r="K18" s="1"/>
      <c r="L18" s="1"/>
      <c r="M18" s="1"/>
      <c r="N18" s="1"/>
      <c r="O18" s="1"/>
      <c r="P18" s="1"/>
      <c r="Q18" s="1"/>
      <c r="R18" s="1"/>
      <c r="S18" s="1"/>
      <c r="T18" s="1"/>
      <c r="U18" s="1"/>
      <c r="V18" s="1"/>
      <c r="W18" s="1"/>
      <c r="X18" s="1"/>
      <c r="Y18" s="1"/>
      <c r="Z18" s="1"/>
    </row>
    <row r="19" ht="12.75" customHeight="1">
      <c r="A19" s="43">
        <f>GPRIZNPF!I37</f>
        <v>18</v>
      </c>
      <c r="B19" s="41">
        <f>ROUND(GPRIZNPF!J37,2)</f>
        <v>0</v>
      </c>
      <c r="C19" s="41">
        <f>ROUND(GPRIZNPF!K37,2)</f>
        <v>0</v>
      </c>
      <c r="D19" s="41">
        <v>0.0</v>
      </c>
      <c r="E19" s="41">
        <v>0.0</v>
      </c>
      <c r="F19" s="44">
        <f t="shared" si="1"/>
        <v>0</v>
      </c>
      <c r="G19" s="1"/>
      <c r="I19" s="48" t="s">
        <v>55</v>
      </c>
      <c r="J19" s="47">
        <f t="shared" si="2"/>
        <v>0</v>
      </c>
      <c r="K19" s="1"/>
      <c r="L19" s="1"/>
      <c r="M19" s="1"/>
      <c r="N19" s="1"/>
      <c r="O19" s="1"/>
      <c r="P19" s="1"/>
      <c r="Q19" s="1"/>
      <c r="R19" s="1"/>
      <c r="S19" s="1"/>
      <c r="T19" s="1"/>
      <c r="U19" s="1"/>
      <c r="V19" s="1"/>
      <c r="W19" s="1"/>
      <c r="X19" s="1"/>
      <c r="Y19" s="1"/>
      <c r="Z19" s="1"/>
    </row>
    <row r="20" ht="12.75" customHeight="1">
      <c r="A20" s="43">
        <f>GPRIZNPF!I38</f>
        <v>19</v>
      </c>
      <c r="B20" s="41">
        <f>ROUND(GPRIZNPF!J38,2)</f>
        <v>0</v>
      </c>
      <c r="C20" s="41">
        <f>ROUND(GPRIZNPF!K38,2)</f>
        <v>0</v>
      </c>
      <c r="D20" s="41">
        <v>0.0</v>
      </c>
      <c r="E20" s="41">
        <v>0.0</v>
      </c>
      <c r="F20" s="44">
        <f t="shared" si="1"/>
        <v>0</v>
      </c>
      <c r="G20" s="1" t="str">
        <f>IF(ISERROR(RefStr!D43),"-",UPPER(TRIM(RefStr!D43)))</f>
        <v>MARIJA ŽIVKOVIĆ</v>
      </c>
      <c r="I20" s="45" t="s">
        <v>56</v>
      </c>
      <c r="J20" s="47">
        <f t="shared" si="2"/>
        <v>0</v>
      </c>
      <c r="K20" s="1"/>
      <c r="L20" s="1"/>
      <c r="M20" s="1"/>
      <c r="N20" s="1"/>
      <c r="O20" s="1"/>
      <c r="P20" s="1"/>
      <c r="Q20" s="1"/>
      <c r="R20" s="1"/>
      <c r="S20" s="1"/>
      <c r="T20" s="1"/>
      <c r="U20" s="1"/>
      <c r="V20" s="1"/>
      <c r="W20" s="1"/>
      <c r="X20" s="1"/>
      <c r="Y20" s="1"/>
      <c r="Z20" s="1"/>
    </row>
    <row r="21" ht="12.75" customHeight="1">
      <c r="A21" s="43">
        <f>GPRIZNPF!I39</f>
        <v>20</v>
      </c>
      <c r="B21" s="41">
        <f>ROUND(GPRIZNPF!J39,2)</f>
        <v>0</v>
      </c>
      <c r="C21" s="41">
        <f>ROUND(GPRIZNPF!K39,2)</f>
        <v>0</v>
      </c>
      <c r="D21" s="41">
        <v>0.0</v>
      </c>
      <c r="E21" s="41">
        <v>0.0</v>
      </c>
      <c r="F21" s="44">
        <f t="shared" si="1"/>
        <v>0</v>
      </c>
      <c r="G21" s="1" t="str">
        <f>IF(ISERROR(RefStr!D45),"-",UPPER(TRIM(RefStr!D45)))</f>
        <v>016331570</v>
      </c>
      <c r="I21" s="45" t="s">
        <v>57</v>
      </c>
      <c r="J21" s="47">
        <f t="shared" si="2"/>
        <v>0</v>
      </c>
      <c r="K21" s="1"/>
      <c r="L21" s="1"/>
      <c r="M21" s="1"/>
      <c r="N21" s="1"/>
      <c r="O21" s="1"/>
      <c r="P21" s="1"/>
      <c r="Q21" s="1"/>
      <c r="R21" s="1"/>
      <c r="S21" s="1"/>
      <c r="T21" s="1"/>
      <c r="U21" s="1"/>
      <c r="V21" s="1"/>
      <c r="W21" s="1"/>
      <c r="X21" s="1"/>
      <c r="Y21" s="1"/>
      <c r="Z21" s="1"/>
    </row>
    <row r="22" ht="12.75" customHeight="1">
      <c r="A22" s="43">
        <f>GPRIZNPF!I40</f>
        <v>21</v>
      </c>
      <c r="B22" s="41">
        <f>ROUND(GPRIZNPF!J40,2)</f>
        <v>0</v>
      </c>
      <c r="C22" s="41">
        <f>ROUND(GPRIZNPF!K40,2)</f>
        <v>0</v>
      </c>
      <c r="D22" s="41">
        <v>0.0</v>
      </c>
      <c r="E22" s="41">
        <v>0.0</v>
      </c>
      <c r="F22" s="44">
        <f t="shared" si="1"/>
        <v>0</v>
      </c>
      <c r="G22" s="1" t="str">
        <f>IF(ISERROR(RefStr!D47),"-",UPPER(TRIM(RefStr!D47)))</f>
        <v>016331580</v>
      </c>
      <c r="I22" s="48" t="s">
        <v>58</v>
      </c>
      <c r="J22" s="47">
        <f t="shared" si="2"/>
        <v>0</v>
      </c>
      <c r="K22" s="1"/>
      <c r="L22" s="1"/>
      <c r="M22" s="1"/>
      <c r="N22" s="1"/>
      <c r="O22" s="1"/>
      <c r="P22" s="1"/>
      <c r="Q22" s="1"/>
      <c r="R22" s="1"/>
      <c r="S22" s="1"/>
      <c r="T22" s="1"/>
      <c r="U22" s="1"/>
      <c r="V22" s="1"/>
      <c r="W22" s="1"/>
      <c r="X22" s="1"/>
      <c r="Y22" s="1"/>
      <c r="Z22" s="1"/>
    </row>
    <row r="23" ht="12.75" customHeight="1">
      <c r="A23" s="43">
        <f>GPRIZNPF!I41</f>
        <v>22</v>
      </c>
      <c r="B23" s="41">
        <f>ROUND(GPRIZNPF!J41,2)</f>
        <v>0</v>
      </c>
      <c r="C23" s="41">
        <f>ROUND(GPRIZNPF!K41,2)</f>
        <v>0</v>
      </c>
      <c r="D23" s="41">
        <v>0.0</v>
      </c>
      <c r="E23" s="41">
        <v>0.0</v>
      </c>
      <c r="F23" s="44">
        <f t="shared" si="1"/>
        <v>0</v>
      </c>
      <c r="G23" s="1" t="str">
        <f>IF(ISERROR(RefStr!D49),"-",LOWER(TRIM(RefStr!D49)))</f>
        <v>lamb@lamb-knjigovodstvo.hr</v>
      </c>
      <c r="I23" s="48" t="s">
        <v>59</v>
      </c>
      <c r="J23" s="47">
        <f t="shared" si="2"/>
        <v>0</v>
      </c>
      <c r="K23" s="1"/>
      <c r="L23" s="1"/>
      <c r="M23" s="1"/>
      <c r="N23" s="1"/>
      <c r="O23" s="1"/>
      <c r="P23" s="1"/>
      <c r="Q23" s="1"/>
      <c r="R23" s="1"/>
      <c r="S23" s="1"/>
      <c r="T23" s="1"/>
      <c r="U23" s="1"/>
      <c r="V23" s="1"/>
      <c r="W23" s="1"/>
      <c r="X23" s="1"/>
      <c r="Y23" s="1"/>
      <c r="Z23" s="1"/>
    </row>
    <row r="24" ht="12.75" customHeight="1">
      <c r="A24" s="43">
        <f>GPRIZNPF!I42</f>
        <v>23</v>
      </c>
      <c r="B24" s="41">
        <f>ROUND(GPRIZNPF!J42,2)</f>
        <v>0</v>
      </c>
      <c r="C24" s="41">
        <f>ROUND(GPRIZNPF!K42,2)</f>
        <v>0</v>
      </c>
      <c r="D24" s="41">
        <v>0.0</v>
      </c>
      <c r="E24" s="41">
        <v>0.0</v>
      </c>
      <c r="F24" s="44">
        <f t="shared" si="1"/>
        <v>0</v>
      </c>
      <c r="G24" s="1"/>
      <c r="I24" s="48" t="s">
        <v>60</v>
      </c>
      <c r="J24" s="47">
        <f t="shared" si="2"/>
        <v>0</v>
      </c>
      <c r="K24" s="1"/>
      <c r="L24" s="1"/>
      <c r="M24" s="1"/>
      <c r="N24" s="1"/>
      <c r="O24" s="1"/>
      <c r="P24" s="1"/>
      <c r="Q24" s="1"/>
      <c r="R24" s="1"/>
      <c r="S24" s="1"/>
      <c r="T24" s="1"/>
      <c r="U24" s="1"/>
      <c r="V24" s="1"/>
      <c r="W24" s="1"/>
      <c r="X24" s="1"/>
      <c r="Y24" s="1"/>
      <c r="Z24" s="1"/>
    </row>
    <row r="25" ht="12.75" customHeight="1">
      <c r="A25" s="43">
        <f>GPRIZNPF!I43</f>
        <v>24</v>
      </c>
      <c r="B25" s="41">
        <f>ROUND(GPRIZNPF!J43,2)</f>
        <v>0</v>
      </c>
      <c r="C25" s="41">
        <f>ROUND(GPRIZNPF!K43,2)</f>
        <v>0</v>
      </c>
      <c r="D25" s="41">
        <v>0.0</v>
      </c>
      <c r="E25" s="41">
        <v>0.0</v>
      </c>
      <c r="F25" s="44">
        <f t="shared" si="1"/>
        <v>0</v>
      </c>
      <c r="G25" s="1"/>
      <c r="I25" s="48" t="s">
        <v>61</v>
      </c>
      <c r="J25" s="47">
        <f t="shared" si="2"/>
        <v>0</v>
      </c>
      <c r="K25" s="1"/>
      <c r="L25" s="1"/>
      <c r="M25" s="1"/>
      <c r="N25" s="1"/>
      <c r="O25" s="1"/>
      <c r="P25" s="1"/>
      <c r="Q25" s="1"/>
      <c r="R25" s="1"/>
      <c r="S25" s="1"/>
      <c r="T25" s="1"/>
      <c r="U25" s="1"/>
      <c r="V25" s="1"/>
      <c r="W25" s="1"/>
      <c r="X25" s="1"/>
      <c r="Y25" s="1"/>
      <c r="Z25" s="1"/>
    </row>
    <row r="26" ht="12.75" customHeight="1">
      <c r="A26" s="43">
        <f>GPRIZNPF!I44</f>
        <v>25</v>
      </c>
      <c r="B26" s="41">
        <f>ROUND(GPRIZNPF!J44,2)</f>
        <v>0</v>
      </c>
      <c r="C26" s="41">
        <f>ROUND(GPRIZNPF!K44,2)</f>
        <v>0</v>
      </c>
      <c r="D26" s="41">
        <v>0.0</v>
      </c>
      <c r="E26" s="41">
        <v>0.0</v>
      </c>
      <c r="F26" s="44">
        <f t="shared" si="1"/>
        <v>0</v>
      </c>
      <c r="G26" s="1" t="str">
        <f>MID(TRIM(RefStr!J15),1,4)</f>
        <v>2023</v>
      </c>
      <c r="I26" s="45" t="s">
        <v>62</v>
      </c>
      <c r="J26" s="47">
        <f t="shared" si="2"/>
        <v>0</v>
      </c>
      <c r="K26" s="1"/>
      <c r="L26" s="1"/>
      <c r="M26" s="1"/>
      <c r="N26" s="1"/>
      <c r="O26" s="1"/>
      <c r="P26" s="1"/>
      <c r="Q26" s="1"/>
      <c r="R26" s="1"/>
      <c r="S26" s="1"/>
      <c r="T26" s="1"/>
      <c r="U26" s="1"/>
      <c r="V26" s="1"/>
      <c r="W26" s="1"/>
      <c r="X26" s="1"/>
      <c r="Y26" s="1"/>
      <c r="Z26" s="1"/>
    </row>
    <row r="27" ht="12.75" customHeight="1">
      <c r="A27" s="43">
        <f>GPRIZNPF!I45</f>
        <v>26</v>
      </c>
      <c r="B27" s="41">
        <f>ROUND(GPRIZNPF!J45,2)</f>
        <v>0</v>
      </c>
      <c r="C27" s="41">
        <f>ROUND(GPRIZNPF!K45,2)</f>
        <v>0</v>
      </c>
      <c r="D27" s="41">
        <v>0.0</v>
      </c>
      <c r="E27" s="41">
        <v>0.0</v>
      </c>
      <c r="F27" s="44">
        <f t="shared" si="1"/>
        <v>0</v>
      </c>
      <c r="G27" s="49">
        <f>SUM(F2:F41)</f>
        <v>0</v>
      </c>
      <c r="I27" s="45" t="s">
        <v>63</v>
      </c>
      <c r="J27" s="47">
        <f t="shared" si="2"/>
        <v>0</v>
      </c>
      <c r="K27" s="1"/>
      <c r="L27" s="1"/>
      <c r="M27" s="1"/>
      <c r="N27" s="1"/>
      <c r="O27" s="1"/>
      <c r="P27" s="1"/>
      <c r="Q27" s="1"/>
      <c r="R27" s="1"/>
      <c r="S27" s="1"/>
      <c r="T27" s="1"/>
      <c r="U27" s="1"/>
      <c r="V27" s="1"/>
      <c r="W27" s="1"/>
      <c r="X27" s="1"/>
      <c r="Y27" s="1"/>
      <c r="Z27" s="1"/>
    </row>
    <row r="28" ht="12.75" customHeight="1">
      <c r="A28" s="43">
        <f>GPRIZNPF!I46</f>
        <v>27</v>
      </c>
      <c r="B28" s="41">
        <f>ROUND(GPRIZNPF!J46,2)</f>
        <v>0</v>
      </c>
      <c r="C28" s="41">
        <f>ROUND(GPRIZNPF!K46,2)</f>
        <v>0</v>
      </c>
      <c r="D28" s="41">
        <v>0.0</v>
      </c>
      <c r="E28" s="41">
        <v>0.0</v>
      </c>
      <c r="F28" s="44">
        <f t="shared" si="1"/>
        <v>0</v>
      </c>
      <c r="G28" s="1" t="s">
        <v>46</v>
      </c>
      <c r="H28" s="1"/>
      <c r="I28" s="45" t="s">
        <v>64</v>
      </c>
      <c r="J28" s="47">
        <f t="shared" si="2"/>
        <v>0</v>
      </c>
      <c r="K28" s="1"/>
      <c r="L28" s="1"/>
      <c r="M28" s="1"/>
      <c r="N28" s="1"/>
      <c r="O28" s="1"/>
      <c r="P28" s="1"/>
      <c r="Q28" s="1"/>
      <c r="R28" s="1"/>
      <c r="S28" s="1"/>
      <c r="T28" s="1"/>
      <c r="U28" s="1"/>
      <c r="V28" s="1"/>
      <c r="W28" s="1"/>
      <c r="X28" s="1"/>
      <c r="Y28" s="1"/>
      <c r="Z28" s="1"/>
    </row>
    <row r="29" ht="12.75" customHeight="1">
      <c r="A29" s="43">
        <f>GPRIZNPF!I47</f>
        <v>28</v>
      </c>
      <c r="B29" s="41">
        <f>ROUND(GPRIZNPF!J47,2)</f>
        <v>0</v>
      </c>
      <c r="C29" s="41">
        <f>ROUND(GPRIZNPF!K47,2)</f>
        <v>0</v>
      </c>
      <c r="D29" s="41">
        <v>0.0</v>
      </c>
      <c r="E29" s="41">
        <v>0.0</v>
      </c>
      <c r="F29" s="44">
        <f t="shared" si="1"/>
        <v>0</v>
      </c>
      <c r="G29" s="1" t="str">
        <f>MID(TRIM(RefStr!J15),6,2)</f>
        <v>12</v>
      </c>
      <c r="I29" s="45" t="s">
        <v>65</v>
      </c>
      <c r="J29" s="47">
        <f t="shared" si="2"/>
        <v>0</v>
      </c>
      <c r="K29" s="1"/>
      <c r="L29" s="1"/>
      <c r="M29" s="1"/>
      <c r="N29" s="1"/>
      <c r="O29" s="1"/>
      <c r="P29" s="1"/>
      <c r="Q29" s="1"/>
      <c r="R29" s="1"/>
      <c r="S29" s="1"/>
      <c r="T29" s="1"/>
      <c r="U29" s="1"/>
      <c r="V29" s="1"/>
      <c r="W29" s="1"/>
      <c r="X29" s="1"/>
      <c r="Y29" s="1"/>
      <c r="Z29" s="1"/>
    </row>
    <row r="30" ht="12.75" customHeight="1">
      <c r="A30" s="43">
        <f>GPRIZNPF!I48</f>
        <v>29</v>
      </c>
      <c r="B30" s="41">
        <f>ROUND(GPRIZNPF!J48,2)</f>
        <v>0</v>
      </c>
      <c r="C30" s="41">
        <f>ROUND(GPRIZNPF!K48,2)</f>
        <v>0</v>
      </c>
      <c r="D30" s="41">
        <v>0.0</v>
      </c>
      <c r="E30" s="41">
        <v>0.0</v>
      </c>
      <c r="F30" s="44">
        <f t="shared" si="1"/>
        <v>0</v>
      </c>
      <c r="G30" s="1">
        <f>PraviPod707!G30</f>
        <v>606</v>
      </c>
      <c r="I30" s="45" t="s">
        <v>66</v>
      </c>
      <c r="J30" s="47">
        <f t="shared" si="2"/>
        <v>0</v>
      </c>
      <c r="K30" s="1"/>
      <c r="L30" s="1"/>
      <c r="M30" s="1"/>
      <c r="N30" s="1"/>
      <c r="O30" s="1"/>
      <c r="P30" s="1"/>
      <c r="Q30" s="1"/>
      <c r="R30" s="1"/>
      <c r="S30" s="1"/>
      <c r="T30" s="1"/>
      <c r="U30" s="1"/>
      <c r="V30" s="1"/>
      <c r="W30" s="1"/>
      <c r="X30" s="1"/>
      <c r="Y30" s="1"/>
      <c r="Z30" s="1"/>
    </row>
    <row r="31" ht="12.75" customHeight="1">
      <c r="A31" s="43">
        <f>GPRIZNPF!I49</f>
        <v>30</v>
      </c>
      <c r="B31" s="41">
        <f>ROUND(GPRIZNPF!J49,2)</f>
        <v>0</v>
      </c>
      <c r="C31" s="41">
        <f>ROUND(GPRIZNPF!K49,2)</f>
        <v>0</v>
      </c>
      <c r="D31" s="41">
        <v>0.0</v>
      </c>
      <c r="E31" s="41">
        <v>0.0</v>
      </c>
      <c r="F31" s="44">
        <f t="shared" si="1"/>
        <v>0</v>
      </c>
      <c r="G31" s="1">
        <v>710.0</v>
      </c>
      <c r="I31" s="45" t="s">
        <v>67</v>
      </c>
      <c r="J31" s="47">
        <f t="shared" si="2"/>
        <v>0</v>
      </c>
      <c r="K31" s="1"/>
      <c r="L31" s="1"/>
      <c r="M31" s="1"/>
      <c r="N31" s="1"/>
      <c r="O31" s="1"/>
      <c r="P31" s="1"/>
      <c r="Q31" s="1"/>
      <c r="R31" s="1"/>
      <c r="S31" s="1"/>
      <c r="T31" s="1"/>
      <c r="U31" s="1"/>
      <c r="V31" s="1"/>
      <c r="W31" s="1"/>
      <c r="X31" s="1"/>
      <c r="Y31" s="1"/>
      <c r="Z31" s="1"/>
    </row>
    <row r="32" ht="12.75" customHeight="1">
      <c r="A32" s="43">
        <f>GPRIZNPF!I51</f>
        <v>31</v>
      </c>
      <c r="B32" s="41">
        <f>ROUND(GPRIZNPF!J51,2)</f>
        <v>0</v>
      </c>
      <c r="C32" s="41">
        <f>ROUND(GPRIZNPF!K51,2)</f>
        <v>0</v>
      </c>
      <c r="D32" s="41">
        <v>0.0</v>
      </c>
      <c r="E32" s="41">
        <v>0.0</v>
      </c>
      <c r="F32" s="44">
        <f t="shared" si="1"/>
        <v>0</v>
      </c>
      <c r="G32" s="1">
        <v>0.0</v>
      </c>
      <c r="I32" s="45" t="s">
        <v>68</v>
      </c>
      <c r="J32" s="47">
        <f t="shared" si="2"/>
        <v>0</v>
      </c>
      <c r="K32" s="1"/>
      <c r="L32" s="1"/>
      <c r="M32" s="1"/>
      <c r="N32" s="1"/>
      <c r="O32" s="1"/>
      <c r="P32" s="1"/>
      <c r="Q32" s="1"/>
      <c r="R32" s="1"/>
      <c r="S32" s="1"/>
      <c r="T32" s="1"/>
      <c r="U32" s="1"/>
      <c r="V32" s="1"/>
      <c r="W32" s="1"/>
      <c r="X32" s="1"/>
      <c r="Y32" s="1"/>
      <c r="Z32" s="1"/>
    </row>
    <row r="33" ht="12.75" customHeight="1">
      <c r="A33" s="43">
        <f>GPRIZNPF!I52</f>
        <v>32</v>
      </c>
      <c r="B33" s="41">
        <f>ROUND(GPRIZNPF!J52,2)</f>
        <v>0</v>
      </c>
      <c r="C33" s="41">
        <f>ROUND(GPRIZNPF!K52,2)</f>
        <v>0</v>
      </c>
      <c r="D33" s="41">
        <v>0.0</v>
      </c>
      <c r="E33" s="41">
        <v>0.0</v>
      </c>
      <c r="F33" s="44">
        <f t="shared" si="1"/>
        <v>0</v>
      </c>
      <c r="G33" s="1">
        <v>0.0</v>
      </c>
      <c r="I33" s="45" t="s">
        <v>69</v>
      </c>
      <c r="J33" s="47">
        <f t="shared" si="2"/>
        <v>0</v>
      </c>
      <c r="K33" s="1"/>
      <c r="L33" s="1"/>
      <c r="M33" s="1"/>
      <c r="N33" s="1"/>
      <c r="O33" s="1"/>
      <c r="P33" s="1"/>
      <c r="Q33" s="1"/>
      <c r="R33" s="1"/>
      <c r="S33" s="1"/>
      <c r="T33" s="1"/>
      <c r="U33" s="1"/>
      <c r="V33" s="1"/>
      <c r="W33" s="1"/>
      <c r="X33" s="1"/>
      <c r="Y33" s="1"/>
      <c r="Z33" s="1"/>
    </row>
    <row r="34" ht="12.75" customHeight="1">
      <c r="A34" s="43">
        <f>GPRIZNPF!I53</f>
        <v>33</v>
      </c>
      <c r="B34" s="41">
        <f>ROUND(GPRIZNPF!J53,2)</f>
        <v>0</v>
      </c>
      <c r="C34" s="41">
        <f>ROUND(GPRIZNPF!K53,2)</f>
        <v>0</v>
      </c>
      <c r="D34" s="41">
        <v>0.0</v>
      </c>
      <c r="E34" s="41">
        <v>0.0</v>
      </c>
      <c r="F34" s="44">
        <f t="shared" si="1"/>
        <v>0</v>
      </c>
      <c r="G34" s="1">
        <v>0.0</v>
      </c>
      <c r="I34" s="45" t="s">
        <v>70</v>
      </c>
      <c r="J34" s="47">
        <f t="shared" si="2"/>
        <v>0</v>
      </c>
      <c r="K34" s="1"/>
      <c r="L34" s="1"/>
      <c r="M34" s="1"/>
      <c r="N34" s="1"/>
      <c r="O34" s="1"/>
      <c r="P34" s="1"/>
      <c r="Q34" s="1"/>
      <c r="R34" s="1"/>
      <c r="S34" s="1"/>
      <c r="T34" s="1"/>
      <c r="U34" s="1"/>
      <c r="V34" s="1"/>
      <c r="W34" s="1"/>
      <c r="X34" s="1"/>
      <c r="Y34" s="1"/>
      <c r="Z34" s="1"/>
    </row>
    <row r="35" ht="12.75" customHeight="1">
      <c r="A35" s="43">
        <f>GPRIZNPF!I54</f>
        <v>34</v>
      </c>
      <c r="B35" s="41">
        <f>ROUND(GPRIZNPF!J54,2)</f>
        <v>0</v>
      </c>
      <c r="C35" s="41">
        <f>ROUND(GPRIZNPF!K54,2)</f>
        <v>0</v>
      </c>
      <c r="D35" s="41">
        <v>0.0</v>
      </c>
      <c r="E35" s="41">
        <v>0.0</v>
      </c>
      <c r="F35" s="44">
        <f t="shared" si="1"/>
        <v>0</v>
      </c>
      <c r="G35" s="1">
        <v>0.0</v>
      </c>
      <c r="I35" s="45" t="s">
        <v>71</v>
      </c>
      <c r="J35" s="47">
        <f t="shared" si="2"/>
        <v>0</v>
      </c>
      <c r="K35" s="1"/>
      <c r="L35" s="1"/>
      <c r="M35" s="1"/>
      <c r="N35" s="1"/>
      <c r="O35" s="1"/>
      <c r="P35" s="1"/>
      <c r="Q35" s="1"/>
      <c r="R35" s="1"/>
      <c r="S35" s="1"/>
      <c r="T35" s="1"/>
      <c r="U35" s="1"/>
      <c r="V35" s="1"/>
      <c r="W35" s="1"/>
      <c r="X35" s="1"/>
      <c r="Y35" s="1"/>
      <c r="Z35" s="1"/>
    </row>
    <row r="36" ht="12.75" customHeight="1">
      <c r="A36" s="43">
        <f>GPRIZNPF!I55</f>
        <v>35</v>
      </c>
      <c r="B36" s="41">
        <f>ROUND(GPRIZNPF!J55,2)</f>
        <v>0</v>
      </c>
      <c r="C36" s="41">
        <f>ROUND(GPRIZNPF!K55,2)</f>
        <v>0</v>
      </c>
      <c r="D36" s="41">
        <v>0.0</v>
      </c>
      <c r="E36" s="41">
        <v>0.0</v>
      </c>
      <c r="F36" s="44">
        <f t="shared" si="1"/>
        <v>0</v>
      </c>
      <c r="G36" s="1">
        <v>0.0</v>
      </c>
      <c r="I36" s="45" t="s">
        <v>72</v>
      </c>
      <c r="J36" s="47">
        <f t="shared" si="2"/>
        <v>0</v>
      </c>
      <c r="K36" s="1"/>
      <c r="L36" s="1"/>
      <c r="M36" s="1"/>
      <c r="N36" s="1"/>
      <c r="O36" s="1"/>
      <c r="P36" s="1"/>
      <c r="Q36" s="1"/>
      <c r="R36" s="1"/>
      <c r="S36" s="1"/>
      <c r="T36" s="1"/>
      <c r="U36" s="1"/>
      <c r="V36" s="1"/>
      <c r="W36" s="1"/>
      <c r="X36" s="1"/>
      <c r="Y36" s="1"/>
      <c r="Z36" s="1"/>
    </row>
    <row r="37" ht="12.75" customHeight="1">
      <c r="A37" s="43">
        <f>GPRIZNPF!I56</f>
        <v>36</v>
      </c>
      <c r="B37" s="41">
        <f>ROUND(GPRIZNPF!J56,2)</f>
        <v>0</v>
      </c>
      <c r="C37" s="41">
        <f>ROUND(GPRIZNPF!K56,2)</f>
        <v>0</v>
      </c>
      <c r="D37" s="41">
        <v>0.0</v>
      </c>
      <c r="E37" s="41">
        <v>0.0</v>
      </c>
      <c r="F37" s="44">
        <f t="shared" si="1"/>
        <v>0</v>
      </c>
      <c r="G37" s="47">
        <f>SUM(J2:J41)</f>
        <v>0</v>
      </c>
      <c r="I37" s="45" t="s">
        <v>73</v>
      </c>
      <c r="J37" s="47">
        <f t="shared" si="2"/>
        <v>0</v>
      </c>
      <c r="K37" s="1"/>
      <c r="L37" s="1"/>
      <c r="M37" s="1"/>
      <c r="N37" s="1"/>
      <c r="O37" s="1"/>
      <c r="P37" s="1"/>
      <c r="Q37" s="1"/>
      <c r="R37" s="1"/>
      <c r="S37" s="1"/>
      <c r="T37" s="1"/>
      <c r="U37" s="1"/>
      <c r="V37" s="1"/>
      <c r="W37" s="1"/>
      <c r="X37" s="1"/>
      <c r="Y37" s="1"/>
      <c r="Z37" s="1"/>
    </row>
    <row r="38" ht="12.75" customHeight="1">
      <c r="A38" s="43">
        <f>GPRIZNPF!I57</f>
        <v>37</v>
      </c>
      <c r="B38" s="41">
        <f>ROUND(GPRIZNPF!J57,2)</f>
        <v>0</v>
      </c>
      <c r="C38" s="41">
        <f>ROUND(GPRIZNPF!K57,2)</f>
        <v>0</v>
      </c>
      <c r="D38" s="41">
        <v>0.0</v>
      </c>
      <c r="E38" s="41">
        <v>0.0</v>
      </c>
      <c r="F38" s="44">
        <f t="shared" si="1"/>
        <v>0</v>
      </c>
      <c r="G38" s="1" t="str">
        <f>TEXT(INT(VALUE(RefStr!J13)),"00000000000")</f>
        <v>42437000303</v>
      </c>
      <c r="I38" s="45" t="s">
        <v>74</v>
      </c>
      <c r="J38" s="47">
        <f t="shared" ref="J38:J40" si="3">ABS(B38-ROUND(B38,0))+ABS(C38-ROUND(C38,0))</f>
        <v>0</v>
      </c>
      <c r="K38" s="1"/>
      <c r="L38" s="1"/>
      <c r="M38" s="1"/>
      <c r="N38" s="1"/>
      <c r="O38" s="1"/>
      <c r="P38" s="1"/>
      <c r="Q38" s="1"/>
      <c r="R38" s="1"/>
      <c r="S38" s="1"/>
      <c r="T38" s="1"/>
      <c r="U38" s="1"/>
      <c r="V38" s="1"/>
      <c r="W38" s="1"/>
      <c r="X38" s="1"/>
      <c r="Y38" s="1"/>
      <c r="Z38" s="1"/>
    </row>
    <row r="39" ht="12.75" customHeight="1">
      <c r="A39" s="43">
        <f>GPRIZNPF!I58</f>
        <v>38</v>
      </c>
      <c r="B39" s="41">
        <f>ROUND(GPRIZNPF!J58,2)</f>
        <v>0</v>
      </c>
      <c r="C39" s="41">
        <f>ROUND(GPRIZNPF!K58,2)</f>
        <v>0</v>
      </c>
      <c r="D39" s="41">
        <v>0.0</v>
      </c>
      <c r="E39" s="41">
        <v>0.0</v>
      </c>
      <c r="F39" s="44">
        <f t="shared" si="1"/>
        <v>0</v>
      </c>
      <c r="G39" s="1" t="str">
        <f>TEXT(INT(VALUE(RefStr!J9)),"00000")</f>
        <v>307389</v>
      </c>
      <c r="I39" s="45" t="s">
        <v>75</v>
      </c>
      <c r="J39" s="47">
        <f t="shared" si="3"/>
        <v>0</v>
      </c>
      <c r="K39" s="1"/>
      <c r="L39" s="1"/>
      <c r="M39" s="1"/>
      <c r="N39" s="1"/>
      <c r="O39" s="1"/>
      <c r="P39" s="1"/>
      <c r="Q39" s="1"/>
      <c r="R39" s="1"/>
      <c r="S39" s="1"/>
      <c r="T39" s="1"/>
      <c r="U39" s="1"/>
      <c r="V39" s="1"/>
      <c r="W39" s="1"/>
      <c r="X39" s="1"/>
      <c r="Y39" s="1"/>
      <c r="Z39" s="1"/>
    </row>
    <row r="40" ht="12.75" customHeight="1">
      <c r="A40" s="43">
        <f>GPRIZNPF!I59</f>
        <v>39</v>
      </c>
      <c r="B40" s="41">
        <f>ROUND(GPRIZNPF!J59,2)</f>
        <v>0</v>
      </c>
      <c r="C40" s="41">
        <f>ROUND(GPRIZNPF!K59,2)</f>
        <v>0</v>
      </c>
      <c r="D40" s="41">
        <v>0.0</v>
      </c>
      <c r="E40" s="41">
        <v>0.0</v>
      </c>
      <c r="F40" s="44">
        <f t="shared" si="1"/>
        <v>0</v>
      </c>
      <c r="G40" s="50" t="str">
        <f>RefStr!J19</f>
        <v>DA</v>
      </c>
      <c r="I40" s="45" t="s">
        <v>76</v>
      </c>
      <c r="J40" s="47">
        <f t="shared" si="3"/>
        <v>0</v>
      </c>
      <c r="K40" s="1"/>
      <c r="L40" s="1"/>
      <c r="M40" s="1"/>
      <c r="N40" s="1"/>
      <c r="O40" s="1"/>
      <c r="P40" s="1"/>
      <c r="Q40" s="1"/>
      <c r="R40" s="1"/>
      <c r="S40" s="1"/>
      <c r="T40" s="1"/>
      <c r="U40" s="1"/>
      <c r="V40" s="1"/>
      <c r="W40" s="1"/>
      <c r="X40" s="1"/>
      <c r="Y40" s="1"/>
      <c r="Z40" s="1"/>
    </row>
    <row r="41" ht="12.75" customHeight="1">
      <c r="A41" s="43">
        <f>GPRIZNPF!I60</f>
        <v>40</v>
      </c>
      <c r="B41" s="41">
        <f>ROUND(GPRIZNPF!J60,2)</f>
        <v>0</v>
      </c>
      <c r="C41" s="41">
        <f>ROUND(GPRIZNPF!K60,2)</f>
        <v>0</v>
      </c>
      <c r="D41" s="41">
        <v>0.0</v>
      </c>
      <c r="E41" s="41">
        <v>0.0</v>
      </c>
      <c r="F41" s="44">
        <f t="shared" si="1"/>
        <v>0</v>
      </c>
      <c r="G41" s="1" t="str">
        <f>IF(RefStr!E5&lt;&gt;"",TEXT(RefStr!E5,"YYYYMMDD"),"")</f>
        <v>20230101</v>
      </c>
      <c r="I41" s="45" t="s">
        <v>77</v>
      </c>
      <c r="J41" s="47">
        <f>ABS(B41-ROUND(B41,2))+ABS(C41-ROUND(C41,2))</f>
        <v>0</v>
      </c>
      <c r="K41" s="1"/>
      <c r="L41" s="1"/>
      <c r="M41" s="1"/>
      <c r="N41" s="1"/>
      <c r="O41" s="1"/>
      <c r="P41" s="1"/>
      <c r="Q41" s="1"/>
      <c r="R41" s="1"/>
      <c r="S41" s="1"/>
      <c r="T41" s="1"/>
      <c r="U41" s="1"/>
      <c r="V41" s="1"/>
      <c r="W41" s="1"/>
      <c r="X41" s="1"/>
      <c r="Y41" s="1"/>
      <c r="Z41" s="1"/>
    </row>
    <row r="42" ht="12.75" customHeight="1">
      <c r="A42" s="1"/>
      <c r="B42" s="1"/>
      <c r="C42" s="1"/>
      <c r="D42" s="1"/>
      <c r="E42" s="1"/>
      <c r="F42" s="41"/>
      <c r="G42" s="1" t="str">
        <f>IF(RefStr!G5&lt;&gt;"",TEXT(RefStr!G5,"YYYYMMDD"),"")</f>
        <v>20231231</v>
      </c>
      <c r="I42" s="45" t="s">
        <v>78</v>
      </c>
      <c r="J42" s="47"/>
      <c r="K42" s="1"/>
      <c r="L42" s="1"/>
      <c r="M42" s="1"/>
      <c r="N42" s="1"/>
      <c r="O42" s="1"/>
      <c r="P42" s="1"/>
      <c r="Q42" s="1"/>
      <c r="R42" s="1"/>
      <c r="S42" s="1"/>
      <c r="T42" s="1"/>
      <c r="U42" s="1"/>
      <c r="V42" s="1"/>
      <c r="W42" s="1"/>
      <c r="X42" s="1"/>
      <c r="Y42" s="1"/>
      <c r="Z42" s="1"/>
    </row>
    <row r="43" ht="12.75" customHeight="1">
      <c r="A43" s="1"/>
      <c r="B43" s="1"/>
      <c r="C43" s="1"/>
      <c r="D43" s="1"/>
      <c r="E43" s="1"/>
      <c r="F43" s="41"/>
      <c r="G43" s="49">
        <f>IF(RefStr!N1=707,PraviPod707!G27+PraviPod709!G27+PraviPod710!G27+SUM(PraviPod708!F2:F201),SUM(PraviPod708!G27)+PraviPod709!G27+PraviPod710!G27)</f>
        <v>10415494.86</v>
      </c>
      <c r="I43" s="45" t="s">
        <v>79</v>
      </c>
      <c r="J43" s="1"/>
      <c r="K43" s="1"/>
      <c r="L43" s="1"/>
      <c r="M43" s="1"/>
      <c r="N43" s="1"/>
      <c r="O43" s="1"/>
      <c r="P43" s="1"/>
      <c r="Q43" s="1"/>
      <c r="R43" s="1"/>
      <c r="S43" s="1"/>
      <c r="T43" s="1"/>
      <c r="U43" s="1"/>
      <c r="V43" s="1"/>
      <c r="W43" s="1"/>
      <c r="X43" s="1"/>
      <c r="Y43" s="1"/>
      <c r="Z43" s="1"/>
    </row>
    <row r="44" ht="12.75" customHeight="1">
      <c r="A44" s="1"/>
      <c r="B44" s="1"/>
      <c r="C44" s="1"/>
      <c r="D44" s="1"/>
      <c r="E44" s="1"/>
      <c r="F44" s="41"/>
      <c r="G44" s="1" t="s">
        <v>80</v>
      </c>
      <c r="I44" s="45" t="s">
        <v>81</v>
      </c>
      <c r="J44" s="1"/>
      <c r="K44" s="1"/>
      <c r="L44" s="1"/>
      <c r="M44" s="1"/>
      <c r="N44" s="1"/>
      <c r="O44" s="1"/>
      <c r="P44" s="1"/>
      <c r="Q44" s="1"/>
      <c r="R44" s="1"/>
      <c r="S44" s="1"/>
      <c r="T44" s="1"/>
      <c r="U44" s="1"/>
      <c r="V44" s="1"/>
      <c r="W44" s="1"/>
      <c r="X44" s="1"/>
      <c r="Y44" s="1"/>
      <c r="Z44" s="1"/>
    </row>
    <row r="45" ht="12.75" customHeight="1">
      <c r="A45" s="1"/>
      <c r="B45" s="1"/>
      <c r="C45" s="1"/>
      <c r="D45" s="1"/>
      <c r="E45" s="1"/>
      <c r="F45" s="41"/>
      <c r="G45" s="1"/>
      <c r="I45" s="1"/>
      <c r="J45" s="1"/>
      <c r="K45" s="1"/>
      <c r="L45" s="1"/>
      <c r="M45" s="1"/>
      <c r="N45" s="1"/>
      <c r="O45" s="1"/>
      <c r="P45" s="1"/>
      <c r="Q45" s="1"/>
      <c r="R45" s="1"/>
      <c r="S45" s="1"/>
      <c r="T45" s="1"/>
      <c r="U45" s="1"/>
      <c r="V45" s="1"/>
      <c r="W45" s="1"/>
      <c r="X45" s="1"/>
      <c r="Y45" s="1"/>
      <c r="Z45" s="1"/>
    </row>
    <row r="46" ht="12.75" customHeight="1">
      <c r="A46" s="1"/>
      <c r="B46" s="1"/>
      <c r="C46" s="1"/>
      <c r="D46" s="1"/>
      <c r="E46" s="1"/>
      <c r="F46" s="41"/>
      <c r="G46" s="1"/>
      <c r="I46" s="1"/>
      <c r="J46" s="1"/>
      <c r="K46" s="1"/>
      <c r="L46" s="1"/>
      <c r="M46" s="1"/>
      <c r="N46" s="1"/>
      <c r="O46" s="1"/>
      <c r="P46" s="1"/>
      <c r="Q46" s="1"/>
      <c r="R46" s="1"/>
      <c r="S46" s="1"/>
      <c r="T46" s="1"/>
      <c r="U46" s="1"/>
      <c r="V46" s="1"/>
      <c r="W46" s="1"/>
      <c r="X46" s="1"/>
      <c r="Y46" s="1"/>
      <c r="Z46" s="1"/>
    </row>
    <row r="47" ht="12.75" customHeight="1">
      <c r="A47" s="1"/>
      <c r="B47" s="1"/>
      <c r="C47" s="1"/>
      <c r="D47" s="1"/>
      <c r="E47" s="1"/>
      <c r="F47" s="41"/>
      <c r="G47" s="1"/>
      <c r="I47" s="1"/>
      <c r="J47" s="1"/>
      <c r="K47" s="1"/>
      <c r="L47" s="1"/>
      <c r="M47" s="1"/>
      <c r="N47" s="1"/>
      <c r="O47" s="1"/>
      <c r="P47" s="1"/>
      <c r="Q47" s="1"/>
      <c r="R47" s="1"/>
      <c r="S47" s="1"/>
      <c r="T47" s="1"/>
      <c r="U47" s="1"/>
      <c r="V47" s="1"/>
      <c r="W47" s="1"/>
      <c r="X47" s="1"/>
      <c r="Y47" s="1"/>
      <c r="Z47" s="1"/>
    </row>
    <row r="48" ht="12.75" customHeight="1">
      <c r="A48" s="1"/>
      <c r="B48" s="1"/>
      <c r="C48" s="1"/>
      <c r="D48" s="1"/>
      <c r="E48" s="1"/>
      <c r="F48" s="41"/>
      <c r="G48" s="1"/>
      <c r="I48" s="1"/>
      <c r="J48" s="1"/>
      <c r="K48" s="1"/>
      <c r="L48" s="1"/>
      <c r="M48" s="1"/>
      <c r="N48" s="1"/>
      <c r="O48" s="1"/>
      <c r="P48" s="1"/>
      <c r="Q48" s="1"/>
      <c r="R48" s="1"/>
      <c r="S48" s="1"/>
      <c r="T48" s="1"/>
      <c r="U48" s="1"/>
      <c r="V48" s="1"/>
      <c r="W48" s="1"/>
      <c r="X48" s="1"/>
      <c r="Y48" s="1"/>
      <c r="Z48" s="1"/>
    </row>
    <row r="49" ht="12.75" customHeight="1">
      <c r="A49" s="1"/>
      <c r="B49" s="1"/>
      <c r="C49" s="1"/>
      <c r="D49" s="1"/>
      <c r="E49" s="1"/>
      <c r="F49" s="41"/>
      <c r="G49" s="1"/>
      <c r="I49" s="1"/>
      <c r="J49" s="1"/>
      <c r="K49" s="1"/>
      <c r="L49" s="1"/>
      <c r="M49" s="1"/>
      <c r="N49" s="1"/>
      <c r="O49" s="1"/>
      <c r="P49" s="1"/>
      <c r="Q49" s="1"/>
      <c r="R49" s="1"/>
      <c r="S49" s="1"/>
      <c r="T49" s="1"/>
      <c r="U49" s="1"/>
      <c r="V49" s="1"/>
      <c r="W49" s="1"/>
      <c r="X49" s="1"/>
      <c r="Y49" s="1"/>
      <c r="Z49" s="1"/>
    </row>
    <row r="50" ht="12.75" customHeight="1">
      <c r="A50" s="1"/>
      <c r="B50" s="1"/>
      <c r="C50" s="1"/>
      <c r="D50" s="1"/>
      <c r="E50" s="1"/>
      <c r="F50" s="41"/>
      <c r="G50" s="1"/>
      <c r="I50" s="1"/>
      <c r="J50" s="1"/>
      <c r="K50" s="1"/>
      <c r="L50" s="1"/>
      <c r="M50" s="1"/>
      <c r="N50" s="1"/>
      <c r="O50" s="1"/>
      <c r="P50" s="1"/>
      <c r="Q50" s="1"/>
      <c r="R50" s="1"/>
      <c r="S50" s="1"/>
      <c r="T50" s="1"/>
      <c r="U50" s="1"/>
      <c r="V50" s="1"/>
      <c r="W50" s="1"/>
      <c r="X50" s="1"/>
      <c r="Y50" s="1"/>
      <c r="Z50" s="1"/>
    </row>
    <row r="51" ht="12.75" customHeight="1">
      <c r="A51" s="1"/>
      <c r="B51" s="1"/>
      <c r="C51" s="1"/>
      <c r="D51" s="1"/>
      <c r="E51" s="1"/>
      <c r="F51" s="41"/>
      <c r="G51" s="1"/>
      <c r="I51" s="1"/>
      <c r="J51" s="1"/>
      <c r="K51" s="1"/>
      <c r="L51" s="1"/>
      <c r="M51" s="1"/>
      <c r="N51" s="1"/>
      <c r="O51" s="1"/>
      <c r="P51" s="1"/>
      <c r="Q51" s="1"/>
      <c r="R51" s="1"/>
      <c r="S51" s="1"/>
      <c r="T51" s="1"/>
      <c r="U51" s="1"/>
      <c r="V51" s="1"/>
      <c r="W51" s="1"/>
      <c r="X51" s="1"/>
      <c r="Y51" s="1"/>
      <c r="Z51" s="1"/>
    </row>
    <row r="52" ht="12.75" customHeight="1">
      <c r="A52" s="1"/>
      <c r="B52" s="1"/>
      <c r="C52" s="1"/>
      <c r="D52" s="1"/>
      <c r="E52" s="1"/>
      <c r="F52" s="41"/>
      <c r="G52" s="1"/>
      <c r="I52" s="1"/>
      <c r="J52" s="1"/>
      <c r="K52" s="1"/>
      <c r="L52" s="1"/>
      <c r="M52" s="1"/>
      <c r="N52" s="1"/>
      <c r="O52" s="1"/>
      <c r="P52" s="1"/>
      <c r="Q52" s="1"/>
      <c r="R52" s="1"/>
      <c r="S52" s="1"/>
      <c r="T52" s="1"/>
      <c r="U52" s="1"/>
      <c r="V52" s="1"/>
      <c r="W52" s="1"/>
      <c r="X52" s="1"/>
      <c r="Y52" s="1"/>
      <c r="Z52" s="1"/>
    </row>
    <row r="53" ht="12.75" customHeight="1">
      <c r="A53" s="1"/>
      <c r="B53" s="1"/>
      <c r="C53" s="1"/>
      <c r="D53" s="1"/>
      <c r="E53" s="1"/>
      <c r="F53" s="41"/>
      <c r="G53" s="1"/>
      <c r="I53" s="1"/>
      <c r="J53" s="1"/>
      <c r="K53" s="1"/>
      <c r="L53" s="1"/>
      <c r="M53" s="1"/>
      <c r="N53" s="1"/>
      <c r="O53" s="1"/>
      <c r="P53" s="1"/>
      <c r="Q53" s="1"/>
      <c r="R53" s="1"/>
      <c r="S53" s="1"/>
      <c r="T53" s="1"/>
      <c r="U53" s="1"/>
      <c r="V53" s="1"/>
      <c r="W53" s="1"/>
      <c r="X53" s="1"/>
      <c r="Y53" s="1"/>
      <c r="Z53" s="1"/>
    </row>
    <row r="54" ht="12.75" customHeight="1">
      <c r="A54" s="1"/>
      <c r="B54" s="1"/>
      <c r="C54" s="1"/>
      <c r="D54" s="1"/>
      <c r="E54" s="1"/>
      <c r="F54" s="41"/>
      <c r="G54" s="1"/>
      <c r="I54" s="1"/>
      <c r="J54" s="1"/>
      <c r="K54" s="1"/>
      <c r="L54" s="1"/>
      <c r="M54" s="1"/>
      <c r="N54" s="1"/>
      <c r="O54" s="1"/>
      <c r="P54" s="1"/>
      <c r="Q54" s="1"/>
      <c r="R54" s="1"/>
      <c r="S54" s="1"/>
      <c r="T54" s="1"/>
      <c r="U54" s="1"/>
      <c r="V54" s="1"/>
      <c r="W54" s="1"/>
      <c r="X54" s="1"/>
      <c r="Y54" s="1"/>
      <c r="Z54" s="1"/>
    </row>
    <row r="55" ht="12.75" customHeight="1">
      <c r="A55" s="1"/>
      <c r="B55" s="1"/>
      <c r="C55" s="1"/>
      <c r="D55" s="1"/>
      <c r="E55" s="1"/>
      <c r="F55" s="41"/>
      <c r="G55" s="1"/>
      <c r="I55" s="1"/>
      <c r="J55" s="1"/>
      <c r="K55" s="1"/>
      <c r="L55" s="1"/>
      <c r="M55" s="1"/>
      <c r="N55" s="1"/>
      <c r="O55" s="1"/>
      <c r="P55" s="1"/>
      <c r="Q55" s="1"/>
      <c r="R55" s="1"/>
      <c r="S55" s="1"/>
      <c r="T55" s="1"/>
      <c r="U55" s="1"/>
      <c r="V55" s="1"/>
      <c r="W55" s="1"/>
      <c r="X55" s="1"/>
      <c r="Y55" s="1"/>
      <c r="Z55" s="1"/>
    </row>
    <row r="56" ht="12.75" customHeight="1">
      <c r="A56" s="1"/>
      <c r="B56" s="1"/>
      <c r="C56" s="1"/>
      <c r="D56" s="1"/>
      <c r="E56" s="1"/>
      <c r="F56" s="41"/>
      <c r="G56" s="1"/>
      <c r="I56" s="1"/>
      <c r="J56" s="1"/>
      <c r="K56" s="1"/>
      <c r="L56" s="1"/>
      <c r="M56" s="1"/>
      <c r="N56" s="1"/>
      <c r="O56" s="1"/>
      <c r="P56" s="1"/>
      <c r="Q56" s="1"/>
      <c r="R56" s="1"/>
      <c r="S56" s="1"/>
      <c r="T56" s="1"/>
      <c r="U56" s="1"/>
      <c r="V56" s="1"/>
      <c r="W56" s="1"/>
      <c r="X56" s="1"/>
      <c r="Y56" s="1"/>
      <c r="Z56" s="1"/>
    </row>
    <row r="57" ht="12.75" customHeight="1">
      <c r="A57" s="1"/>
      <c r="B57" s="1"/>
      <c r="C57" s="1"/>
      <c r="D57" s="1"/>
      <c r="E57" s="1"/>
      <c r="F57" s="41"/>
      <c r="G57" s="1"/>
      <c r="I57" s="1"/>
      <c r="J57" s="1"/>
      <c r="K57" s="1"/>
      <c r="L57" s="1"/>
      <c r="M57" s="1"/>
      <c r="N57" s="1"/>
      <c r="O57" s="1"/>
      <c r="P57" s="1"/>
      <c r="Q57" s="1"/>
      <c r="R57" s="1"/>
      <c r="S57" s="1"/>
      <c r="T57" s="1"/>
      <c r="U57" s="1"/>
      <c r="V57" s="1"/>
      <c r="W57" s="1"/>
      <c r="X57" s="1"/>
      <c r="Y57" s="1"/>
      <c r="Z57" s="1"/>
    </row>
    <row r="58" ht="12.75" customHeight="1">
      <c r="A58" s="1"/>
      <c r="B58" s="1"/>
      <c r="C58" s="1"/>
      <c r="D58" s="1"/>
      <c r="E58" s="1"/>
      <c r="F58" s="41"/>
      <c r="G58" s="1"/>
      <c r="I58" s="1"/>
      <c r="J58" s="1"/>
      <c r="K58" s="1"/>
      <c r="L58" s="1"/>
      <c r="M58" s="1"/>
      <c r="N58" s="1"/>
      <c r="O58" s="1"/>
      <c r="P58" s="1"/>
      <c r="Q58" s="1"/>
      <c r="R58" s="1"/>
      <c r="S58" s="1"/>
      <c r="T58" s="1"/>
      <c r="U58" s="1"/>
      <c r="V58" s="1"/>
      <c r="W58" s="1"/>
      <c r="X58" s="1"/>
      <c r="Y58" s="1"/>
      <c r="Z58" s="1"/>
    </row>
    <row r="59" ht="12.75" customHeight="1">
      <c r="A59" s="1"/>
      <c r="B59" s="1"/>
      <c r="C59" s="1"/>
      <c r="D59" s="1"/>
      <c r="E59" s="1"/>
      <c r="F59" s="41"/>
      <c r="G59" s="1"/>
      <c r="I59" s="1"/>
      <c r="J59" s="1"/>
      <c r="K59" s="1"/>
      <c r="L59" s="1"/>
      <c r="M59" s="1"/>
      <c r="N59" s="1"/>
      <c r="O59" s="1"/>
      <c r="P59" s="1"/>
      <c r="Q59" s="1"/>
      <c r="R59" s="1"/>
      <c r="S59" s="1"/>
      <c r="T59" s="1"/>
      <c r="U59" s="1"/>
      <c r="V59" s="1"/>
      <c r="W59" s="1"/>
      <c r="X59" s="1"/>
      <c r="Y59" s="1"/>
      <c r="Z59" s="1"/>
    </row>
    <row r="60" ht="12.75" customHeight="1">
      <c r="A60" s="1"/>
      <c r="B60" s="1"/>
      <c r="C60" s="1"/>
      <c r="D60" s="1"/>
      <c r="E60" s="1"/>
      <c r="F60" s="41"/>
      <c r="G60" s="1"/>
      <c r="I60" s="1"/>
      <c r="J60" s="1"/>
      <c r="K60" s="1"/>
      <c r="L60" s="1"/>
      <c r="M60" s="1"/>
      <c r="N60" s="1"/>
      <c r="O60" s="1"/>
      <c r="P60" s="1"/>
      <c r="Q60" s="1"/>
      <c r="R60" s="1"/>
      <c r="S60" s="1"/>
      <c r="T60" s="1"/>
      <c r="U60" s="1"/>
      <c r="V60" s="1"/>
      <c r="W60" s="1"/>
      <c r="X60" s="1"/>
      <c r="Y60" s="1"/>
      <c r="Z60" s="1"/>
    </row>
    <row r="61" ht="12.75" customHeight="1">
      <c r="A61" s="1"/>
      <c r="B61" s="1"/>
      <c r="C61" s="1"/>
      <c r="D61" s="1"/>
      <c r="E61" s="1"/>
      <c r="F61" s="41"/>
      <c r="G61" s="1"/>
      <c r="I61" s="1"/>
      <c r="J61" s="1"/>
      <c r="K61" s="1"/>
      <c r="L61" s="1"/>
      <c r="M61" s="1"/>
      <c r="N61" s="1"/>
      <c r="O61" s="1"/>
      <c r="P61" s="1"/>
      <c r="Q61" s="1"/>
      <c r="R61" s="1"/>
      <c r="S61" s="1"/>
      <c r="T61" s="1"/>
      <c r="U61" s="1"/>
      <c r="V61" s="1"/>
      <c r="W61" s="1"/>
      <c r="X61" s="1"/>
      <c r="Y61" s="1"/>
      <c r="Z61" s="1"/>
    </row>
    <row r="62" ht="12.75" customHeight="1">
      <c r="A62" s="1"/>
      <c r="B62" s="1"/>
      <c r="C62" s="1"/>
      <c r="D62" s="1"/>
      <c r="E62" s="1"/>
      <c r="F62" s="41"/>
      <c r="G62" s="1"/>
      <c r="I62" s="1"/>
      <c r="J62" s="1"/>
      <c r="K62" s="1"/>
      <c r="L62" s="1"/>
      <c r="M62" s="1"/>
      <c r="N62" s="1"/>
      <c r="O62" s="1"/>
      <c r="P62" s="1"/>
      <c r="Q62" s="1"/>
      <c r="R62" s="1"/>
      <c r="S62" s="1"/>
      <c r="T62" s="1"/>
      <c r="U62" s="1"/>
      <c r="V62" s="1"/>
      <c r="W62" s="1"/>
      <c r="X62" s="1"/>
      <c r="Y62" s="1"/>
      <c r="Z62" s="1"/>
    </row>
    <row r="63" ht="12.75" customHeight="1">
      <c r="A63" s="1"/>
      <c r="B63" s="1"/>
      <c r="C63" s="1"/>
      <c r="D63" s="1"/>
      <c r="E63" s="1"/>
      <c r="F63" s="41"/>
      <c r="G63" s="1"/>
      <c r="I63" s="1"/>
      <c r="J63" s="1"/>
      <c r="K63" s="1"/>
      <c r="L63" s="1"/>
      <c r="M63" s="1"/>
      <c r="N63" s="1"/>
      <c r="O63" s="1"/>
      <c r="P63" s="1"/>
      <c r="Q63" s="1"/>
      <c r="R63" s="1"/>
      <c r="S63" s="1"/>
      <c r="T63" s="1"/>
      <c r="U63" s="1"/>
      <c r="V63" s="1"/>
      <c r="W63" s="1"/>
      <c r="X63" s="1"/>
      <c r="Y63" s="1"/>
      <c r="Z63" s="1"/>
    </row>
    <row r="64" ht="12.75" customHeight="1">
      <c r="A64" s="1"/>
      <c r="B64" s="1"/>
      <c r="C64" s="1"/>
      <c r="D64" s="1"/>
      <c r="E64" s="1"/>
      <c r="F64" s="41"/>
      <c r="G64" s="1"/>
      <c r="I64" s="1"/>
      <c r="J64" s="1"/>
      <c r="K64" s="1"/>
      <c r="L64" s="1"/>
      <c r="M64" s="1"/>
      <c r="N64" s="1"/>
      <c r="O64" s="1"/>
      <c r="P64" s="1"/>
      <c r="Q64" s="1"/>
      <c r="R64" s="1"/>
      <c r="S64" s="1"/>
      <c r="T64" s="1"/>
      <c r="U64" s="1"/>
      <c r="V64" s="1"/>
      <c r="W64" s="1"/>
      <c r="X64" s="1"/>
      <c r="Y64" s="1"/>
      <c r="Z64" s="1"/>
    </row>
    <row r="65" ht="12.75" customHeight="1">
      <c r="A65" s="1"/>
      <c r="B65" s="1"/>
      <c r="C65" s="1"/>
      <c r="D65" s="1"/>
      <c r="E65" s="1"/>
      <c r="F65" s="41"/>
      <c r="G65" s="1"/>
      <c r="I65" s="1"/>
      <c r="J65" s="1"/>
      <c r="K65" s="1"/>
      <c r="L65" s="1"/>
      <c r="M65" s="1"/>
      <c r="N65" s="1"/>
      <c r="O65" s="1"/>
      <c r="P65" s="1"/>
      <c r="Q65" s="1"/>
      <c r="R65" s="1"/>
      <c r="S65" s="1"/>
      <c r="T65" s="1"/>
      <c r="U65" s="1"/>
      <c r="V65" s="1"/>
      <c r="W65" s="1"/>
      <c r="X65" s="1"/>
      <c r="Y65" s="1"/>
      <c r="Z65" s="1"/>
    </row>
    <row r="66" ht="12.75" customHeight="1">
      <c r="A66" s="1"/>
      <c r="B66" s="1"/>
      <c r="C66" s="1"/>
      <c r="D66" s="1"/>
      <c r="E66" s="1"/>
      <c r="F66" s="41"/>
      <c r="G66" s="1"/>
      <c r="I66" s="1"/>
      <c r="J66" s="1"/>
      <c r="K66" s="1"/>
      <c r="L66" s="1"/>
      <c r="M66" s="1"/>
      <c r="N66" s="1"/>
      <c r="O66" s="1"/>
      <c r="P66" s="1"/>
      <c r="Q66" s="1"/>
      <c r="R66" s="1"/>
      <c r="S66" s="1"/>
      <c r="T66" s="1"/>
      <c r="U66" s="1"/>
      <c r="V66" s="1"/>
      <c r="W66" s="1"/>
      <c r="X66" s="1"/>
      <c r="Y66" s="1"/>
      <c r="Z66" s="1"/>
    </row>
    <row r="67" ht="12.75" customHeight="1">
      <c r="A67" s="1"/>
      <c r="B67" s="1"/>
      <c r="C67" s="1"/>
      <c r="D67" s="1"/>
      <c r="E67" s="1"/>
      <c r="F67" s="41"/>
      <c r="G67" s="1"/>
      <c r="I67" s="1"/>
      <c r="J67" s="1"/>
      <c r="K67" s="1"/>
      <c r="L67" s="1"/>
      <c r="M67" s="1"/>
      <c r="N67" s="1"/>
      <c r="O67" s="1"/>
      <c r="P67" s="1"/>
      <c r="Q67" s="1"/>
      <c r="R67" s="1"/>
      <c r="S67" s="1"/>
      <c r="T67" s="1"/>
      <c r="U67" s="1"/>
      <c r="V67" s="1"/>
      <c r="W67" s="1"/>
      <c r="X67" s="1"/>
      <c r="Y67" s="1"/>
      <c r="Z67" s="1"/>
    </row>
    <row r="68" ht="12.75" customHeight="1">
      <c r="A68" s="1"/>
      <c r="B68" s="1"/>
      <c r="C68" s="1"/>
      <c r="D68" s="1"/>
      <c r="E68" s="1"/>
      <c r="F68" s="41"/>
      <c r="G68" s="1"/>
      <c r="I68" s="1"/>
      <c r="J68" s="1"/>
      <c r="K68" s="1"/>
      <c r="L68" s="1"/>
      <c r="M68" s="1"/>
      <c r="N68" s="1"/>
      <c r="O68" s="1"/>
      <c r="P68" s="1"/>
      <c r="Q68" s="1"/>
      <c r="R68" s="1"/>
      <c r="S68" s="1"/>
      <c r="T68" s="1"/>
      <c r="U68" s="1"/>
      <c r="V68" s="1"/>
      <c r="W68" s="1"/>
      <c r="X68" s="1"/>
      <c r="Y68" s="1"/>
      <c r="Z68" s="1"/>
    </row>
    <row r="69" ht="12.75" customHeight="1">
      <c r="A69" s="1"/>
      <c r="B69" s="1"/>
      <c r="C69" s="1"/>
      <c r="D69" s="1"/>
      <c r="E69" s="1"/>
      <c r="F69" s="41"/>
      <c r="G69" s="1"/>
      <c r="I69" s="1"/>
      <c r="J69" s="1"/>
      <c r="K69" s="1"/>
      <c r="L69" s="1"/>
      <c r="M69" s="1"/>
      <c r="N69" s="1"/>
      <c r="O69" s="1"/>
      <c r="P69" s="1"/>
      <c r="Q69" s="1"/>
      <c r="R69" s="1"/>
      <c r="S69" s="1"/>
      <c r="T69" s="1"/>
      <c r="U69" s="1"/>
      <c r="V69" s="1"/>
      <c r="W69" s="1"/>
      <c r="X69" s="1"/>
      <c r="Y69" s="1"/>
      <c r="Z69" s="1"/>
    </row>
    <row r="70" ht="12.75" customHeight="1">
      <c r="A70" s="1"/>
      <c r="B70" s="1"/>
      <c r="C70" s="1"/>
      <c r="D70" s="1"/>
      <c r="E70" s="1"/>
      <c r="F70" s="41"/>
      <c r="G70" s="1"/>
      <c r="I70" s="1"/>
      <c r="J70" s="1"/>
      <c r="K70" s="1"/>
      <c r="L70" s="1"/>
      <c r="M70" s="1"/>
      <c r="N70" s="1"/>
      <c r="O70" s="1"/>
      <c r="P70" s="1"/>
      <c r="Q70" s="1"/>
      <c r="R70" s="1"/>
      <c r="S70" s="1"/>
      <c r="T70" s="1"/>
      <c r="U70" s="1"/>
      <c r="V70" s="1"/>
      <c r="W70" s="1"/>
      <c r="X70" s="1"/>
      <c r="Y70" s="1"/>
      <c r="Z70" s="1"/>
    </row>
    <row r="71" ht="12.75" customHeight="1">
      <c r="A71" s="1"/>
      <c r="B71" s="1"/>
      <c r="C71" s="1"/>
      <c r="D71" s="1"/>
      <c r="E71" s="1"/>
      <c r="F71" s="41"/>
      <c r="G71" s="1"/>
      <c r="I71" s="1"/>
      <c r="J71" s="1"/>
      <c r="K71" s="1"/>
      <c r="L71" s="1"/>
      <c r="M71" s="1"/>
      <c r="N71" s="1"/>
      <c r="O71" s="1"/>
      <c r="P71" s="1"/>
      <c r="Q71" s="1"/>
      <c r="R71" s="1"/>
      <c r="S71" s="1"/>
      <c r="T71" s="1"/>
      <c r="U71" s="1"/>
      <c r="V71" s="1"/>
      <c r="W71" s="1"/>
      <c r="X71" s="1"/>
      <c r="Y71" s="1"/>
      <c r="Z71" s="1"/>
    </row>
    <row r="72" ht="12.75" customHeight="1">
      <c r="A72" s="1"/>
      <c r="B72" s="1"/>
      <c r="C72" s="1"/>
      <c r="D72" s="1"/>
      <c r="E72" s="1"/>
      <c r="F72" s="41"/>
      <c r="G72" s="1"/>
      <c r="I72" s="1"/>
      <c r="J72" s="1"/>
      <c r="K72" s="1"/>
      <c r="L72" s="1"/>
      <c r="M72" s="1"/>
      <c r="N72" s="1"/>
      <c r="O72" s="1"/>
      <c r="P72" s="1"/>
      <c r="Q72" s="1"/>
      <c r="R72" s="1"/>
      <c r="S72" s="1"/>
      <c r="T72" s="1"/>
      <c r="U72" s="1"/>
      <c r="V72" s="1"/>
      <c r="W72" s="1"/>
      <c r="X72" s="1"/>
      <c r="Y72" s="1"/>
      <c r="Z72" s="1"/>
    </row>
    <row r="73" ht="12.75" customHeight="1">
      <c r="A73" s="1"/>
      <c r="B73" s="1"/>
      <c r="C73" s="1"/>
      <c r="D73" s="1"/>
      <c r="E73" s="1"/>
      <c r="F73" s="41"/>
      <c r="G73" s="1"/>
      <c r="I73" s="1"/>
      <c r="J73" s="1"/>
      <c r="K73" s="1"/>
      <c r="L73" s="1"/>
      <c r="M73" s="1"/>
      <c r="N73" s="1"/>
      <c r="O73" s="1"/>
      <c r="P73" s="1"/>
      <c r="Q73" s="1"/>
      <c r="R73" s="1"/>
      <c r="S73" s="1"/>
      <c r="T73" s="1"/>
      <c r="U73" s="1"/>
      <c r="V73" s="1"/>
      <c r="W73" s="1"/>
      <c r="X73" s="1"/>
      <c r="Y73" s="1"/>
      <c r="Z73" s="1"/>
    </row>
    <row r="74" ht="12.75" customHeight="1">
      <c r="A74" s="1"/>
      <c r="B74" s="1"/>
      <c r="C74" s="1"/>
      <c r="D74" s="1"/>
      <c r="E74" s="1"/>
      <c r="F74" s="41"/>
      <c r="G74" s="1"/>
      <c r="I74" s="1"/>
      <c r="J74" s="1"/>
      <c r="K74" s="1"/>
      <c r="L74" s="1"/>
      <c r="M74" s="1"/>
      <c r="N74" s="1"/>
      <c r="O74" s="1"/>
      <c r="P74" s="1"/>
      <c r="Q74" s="1"/>
      <c r="R74" s="1"/>
      <c r="S74" s="1"/>
      <c r="T74" s="1"/>
      <c r="U74" s="1"/>
      <c r="V74" s="1"/>
      <c r="W74" s="1"/>
      <c r="X74" s="1"/>
      <c r="Y74" s="1"/>
      <c r="Z74" s="1"/>
    </row>
    <row r="75" ht="12.75" customHeight="1">
      <c r="A75" s="1"/>
      <c r="B75" s="1"/>
      <c r="C75" s="1"/>
      <c r="D75" s="1"/>
      <c r="E75" s="1"/>
      <c r="F75" s="41"/>
      <c r="G75" s="1"/>
      <c r="I75" s="1"/>
      <c r="J75" s="1"/>
      <c r="K75" s="1"/>
      <c r="L75" s="1"/>
      <c r="M75" s="1"/>
      <c r="N75" s="1"/>
      <c r="O75" s="1"/>
      <c r="P75" s="1"/>
      <c r="Q75" s="1"/>
      <c r="R75" s="1"/>
      <c r="S75" s="1"/>
      <c r="T75" s="1"/>
      <c r="U75" s="1"/>
      <c r="V75" s="1"/>
      <c r="W75" s="1"/>
      <c r="X75" s="1"/>
      <c r="Y75" s="1"/>
      <c r="Z75" s="1"/>
    </row>
    <row r="76" ht="12.75" customHeight="1">
      <c r="A76" s="1"/>
      <c r="B76" s="1"/>
      <c r="C76" s="1"/>
      <c r="D76" s="1"/>
      <c r="E76" s="1"/>
      <c r="F76" s="41"/>
      <c r="G76" s="1"/>
      <c r="I76" s="1"/>
      <c r="J76" s="1"/>
      <c r="K76" s="1"/>
      <c r="L76" s="1"/>
      <c r="M76" s="1"/>
      <c r="N76" s="1"/>
      <c r="O76" s="1"/>
      <c r="P76" s="1"/>
      <c r="Q76" s="1"/>
      <c r="R76" s="1"/>
      <c r="S76" s="1"/>
      <c r="T76" s="1"/>
      <c r="U76" s="1"/>
      <c r="V76" s="1"/>
      <c r="W76" s="1"/>
      <c r="X76" s="1"/>
      <c r="Y76" s="1"/>
      <c r="Z76" s="1"/>
    </row>
    <row r="77" ht="12.75" customHeight="1">
      <c r="A77" s="1"/>
      <c r="B77" s="1"/>
      <c r="C77" s="1"/>
      <c r="D77" s="1"/>
      <c r="E77" s="1"/>
      <c r="F77" s="41"/>
      <c r="G77" s="1"/>
      <c r="I77" s="1"/>
      <c r="J77" s="1"/>
      <c r="K77" s="1"/>
      <c r="L77" s="1"/>
      <c r="M77" s="1"/>
      <c r="N77" s="1"/>
      <c r="O77" s="1"/>
      <c r="P77" s="1"/>
      <c r="Q77" s="1"/>
      <c r="R77" s="1"/>
      <c r="S77" s="1"/>
      <c r="T77" s="1"/>
      <c r="U77" s="1"/>
      <c r="V77" s="1"/>
      <c r="W77" s="1"/>
      <c r="X77" s="1"/>
      <c r="Y77" s="1"/>
      <c r="Z77" s="1"/>
    </row>
    <row r="78" ht="12.75" customHeight="1">
      <c r="A78" s="1"/>
      <c r="B78" s="1"/>
      <c r="C78" s="1"/>
      <c r="D78" s="1"/>
      <c r="E78" s="1"/>
      <c r="F78" s="41"/>
      <c r="G78" s="1"/>
      <c r="I78" s="1"/>
      <c r="J78" s="1"/>
      <c r="K78" s="1"/>
      <c r="L78" s="1"/>
      <c r="M78" s="1"/>
      <c r="N78" s="1"/>
      <c r="O78" s="1"/>
      <c r="P78" s="1"/>
      <c r="Q78" s="1"/>
      <c r="R78" s="1"/>
      <c r="S78" s="1"/>
      <c r="T78" s="1"/>
      <c r="U78" s="1"/>
      <c r="V78" s="1"/>
      <c r="W78" s="1"/>
      <c r="X78" s="1"/>
      <c r="Y78" s="1"/>
      <c r="Z78" s="1"/>
    </row>
    <row r="79" ht="12.75" customHeight="1">
      <c r="A79" s="1"/>
      <c r="B79" s="1"/>
      <c r="C79" s="1"/>
      <c r="D79" s="1"/>
      <c r="E79" s="1"/>
      <c r="F79" s="41"/>
      <c r="G79" s="1"/>
      <c r="I79" s="1"/>
      <c r="J79" s="1"/>
      <c r="K79" s="1"/>
      <c r="L79" s="1"/>
      <c r="M79" s="1"/>
      <c r="N79" s="1"/>
      <c r="O79" s="1"/>
      <c r="P79" s="1"/>
      <c r="Q79" s="1"/>
      <c r="R79" s="1"/>
      <c r="S79" s="1"/>
      <c r="T79" s="1"/>
      <c r="U79" s="1"/>
      <c r="V79" s="1"/>
      <c r="W79" s="1"/>
      <c r="X79" s="1"/>
      <c r="Y79" s="1"/>
      <c r="Z79" s="1"/>
    </row>
    <row r="80" ht="12.75" customHeight="1">
      <c r="A80" s="1"/>
      <c r="B80" s="1"/>
      <c r="C80" s="1"/>
      <c r="D80" s="1"/>
      <c r="E80" s="1"/>
      <c r="F80" s="41"/>
      <c r="G80" s="1"/>
      <c r="I80" s="1"/>
      <c r="J80" s="1"/>
      <c r="K80" s="1"/>
      <c r="L80" s="1"/>
      <c r="M80" s="1"/>
      <c r="N80" s="1"/>
      <c r="O80" s="1"/>
      <c r="P80" s="1"/>
      <c r="Q80" s="1"/>
      <c r="R80" s="1"/>
      <c r="S80" s="1"/>
      <c r="T80" s="1"/>
      <c r="U80" s="1"/>
      <c r="V80" s="1"/>
      <c r="W80" s="1"/>
      <c r="X80" s="1"/>
      <c r="Y80" s="1"/>
      <c r="Z80" s="1"/>
    </row>
    <row r="81" ht="12.75" customHeight="1">
      <c r="A81" s="1"/>
      <c r="B81" s="1"/>
      <c r="C81" s="1"/>
      <c r="D81" s="1"/>
      <c r="E81" s="1"/>
      <c r="F81" s="41"/>
      <c r="G81" s="1"/>
      <c r="I81" s="1"/>
      <c r="J81" s="1"/>
      <c r="K81" s="1"/>
      <c r="L81" s="1"/>
      <c r="M81" s="1"/>
      <c r="N81" s="1"/>
      <c r="O81" s="1"/>
      <c r="P81" s="1"/>
      <c r="Q81" s="1"/>
      <c r="R81" s="1"/>
      <c r="S81" s="1"/>
      <c r="T81" s="1"/>
      <c r="U81" s="1"/>
      <c r="V81" s="1"/>
      <c r="W81" s="1"/>
      <c r="X81" s="1"/>
      <c r="Y81" s="1"/>
      <c r="Z81" s="1"/>
    </row>
    <row r="82" ht="12.75" customHeight="1">
      <c r="A82" s="1"/>
      <c r="B82" s="1"/>
      <c r="C82" s="1"/>
      <c r="D82" s="1"/>
      <c r="E82" s="1"/>
      <c r="F82" s="41"/>
      <c r="G82" s="1"/>
      <c r="I82" s="1"/>
      <c r="J82" s="1"/>
      <c r="K82" s="1"/>
      <c r="L82" s="1"/>
      <c r="M82" s="1"/>
      <c r="N82" s="1"/>
      <c r="O82" s="1"/>
      <c r="P82" s="1"/>
      <c r="Q82" s="1"/>
      <c r="R82" s="1"/>
      <c r="S82" s="1"/>
      <c r="T82" s="1"/>
      <c r="U82" s="1"/>
      <c r="V82" s="1"/>
      <c r="W82" s="1"/>
      <c r="X82" s="1"/>
      <c r="Y82" s="1"/>
      <c r="Z82" s="1"/>
    </row>
    <row r="83" ht="12.75" customHeight="1">
      <c r="A83" s="1"/>
      <c r="B83" s="1"/>
      <c r="C83" s="1"/>
      <c r="D83" s="1"/>
      <c r="E83" s="1"/>
      <c r="F83" s="41"/>
      <c r="G83" s="1"/>
      <c r="I83" s="1"/>
      <c r="J83" s="1"/>
      <c r="K83" s="1"/>
      <c r="L83" s="1"/>
      <c r="M83" s="1"/>
      <c r="N83" s="1"/>
      <c r="O83" s="1"/>
      <c r="P83" s="1"/>
      <c r="Q83" s="1"/>
      <c r="R83" s="1"/>
      <c r="S83" s="1"/>
      <c r="T83" s="1"/>
      <c r="U83" s="1"/>
      <c r="V83" s="1"/>
      <c r="W83" s="1"/>
      <c r="X83" s="1"/>
      <c r="Y83" s="1"/>
      <c r="Z83" s="1"/>
    </row>
    <row r="84" ht="12.75" customHeight="1">
      <c r="A84" s="1"/>
      <c r="B84" s="1"/>
      <c r="C84" s="1"/>
      <c r="D84" s="1"/>
      <c r="E84" s="1"/>
      <c r="F84" s="41"/>
      <c r="G84" s="1"/>
      <c r="I84" s="1"/>
      <c r="J84" s="1"/>
      <c r="K84" s="1"/>
      <c r="L84" s="1"/>
      <c r="M84" s="1"/>
      <c r="N84" s="1"/>
      <c r="O84" s="1"/>
      <c r="P84" s="1"/>
      <c r="Q84" s="1"/>
      <c r="R84" s="1"/>
      <c r="S84" s="1"/>
      <c r="T84" s="1"/>
      <c r="U84" s="1"/>
      <c r="V84" s="1"/>
      <c r="W84" s="1"/>
      <c r="X84" s="1"/>
      <c r="Y84" s="1"/>
      <c r="Z84" s="1"/>
    </row>
    <row r="85" ht="12.75" customHeight="1">
      <c r="A85" s="1"/>
      <c r="B85" s="1"/>
      <c r="C85" s="1"/>
      <c r="D85" s="1"/>
      <c r="E85" s="1"/>
      <c r="F85" s="41"/>
      <c r="G85" s="1"/>
      <c r="I85" s="1"/>
      <c r="J85" s="1"/>
      <c r="K85" s="1"/>
      <c r="L85" s="1"/>
      <c r="M85" s="1"/>
      <c r="N85" s="1"/>
      <c r="O85" s="1"/>
      <c r="P85" s="1"/>
      <c r="Q85" s="1"/>
      <c r="R85" s="1"/>
      <c r="S85" s="1"/>
      <c r="T85" s="1"/>
      <c r="U85" s="1"/>
      <c r="V85" s="1"/>
      <c r="W85" s="1"/>
      <c r="X85" s="1"/>
      <c r="Y85" s="1"/>
      <c r="Z85" s="1"/>
    </row>
    <row r="86" ht="12.75" customHeight="1">
      <c r="A86" s="1"/>
      <c r="B86" s="1"/>
      <c r="C86" s="1"/>
      <c r="D86" s="1"/>
      <c r="E86" s="1"/>
      <c r="F86" s="41"/>
      <c r="G86" s="1"/>
      <c r="I86" s="1"/>
      <c r="J86" s="1"/>
      <c r="K86" s="1"/>
      <c r="L86" s="1"/>
      <c r="M86" s="1"/>
      <c r="N86" s="1"/>
      <c r="O86" s="1"/>
      <c r="P86" s="1"/>
      <c r="Q86" s="1"/>
      <c r="R86" s="1"/>
      <c r="S86" s="1"/>
      <c r="T86" s="1"/>
      <c r="U86" s="1"/>
      <c r="V86" s="1"/>
      <c r="W86" s="1"/>
      <c r="X86" s="1"/>
      <c r="Y86" s="1"/>
      <c r="Z86" s="1"/>
    </row>
    <row r="87" ht="12.75" customHeight="1">
      <c r="A87" s="1"/>
      <c r="B87" s="1"/>
      <c r="C87" s="1"/>
      <c r="D87" s="1"/>
      <c r="E87" s="1"/>
      <c r="F87" s="41"/>
      <c r="G87" s="1"/>
      <c r="I87" s="1"/>
      <c r="J87" s="1"/>
      <c r="K87" s="1"/>
      <c r="L87" s="1"/>
      <c r="M87" s="1"/>
      <c r="N87" s="1"/>
      <c r="O87" s="1"/>
      <c r="P87" s="1"/>
      <c r="Q87" s="1"/>
      <c r="R87" s="1"/>
      <c r="S87" s="1"/>
      <c r="T87" s="1"/>
      <c r="U87" s="1"/>
      <c r="V87" s="1"/>
      <c r="W87" s="1"/>
      <c r="X87" s="1"/>
      <c r="Y87" s="1"/>
      <c r="Z87" s="1"/>
    </row>
    <row r="88" ht="12.75" customHeight="1">
      <c r="A88" s="1"/>
      <c r="B88" s="1"/>
      <c r="C88" s="1"/>
      <c r="D88" s="1"/>
      <c r="E88" s="1"/>
      <c r="F88" s="41"/>
      <c r="G88" s="1"/>
      <c r="I88" s="1"/>
      <c r="J88" s="1"/>
      <c r="K88" s="1"/>
      <c r="L88" s="1"/>
      <c r="M88" s="1"/>
      <c r="N88" s="1"/>
      <c r="O88" s="1"/>
      <c r="P88" s="1"/>
      <c r="Q88" s="1"/>
      <c r="R88" s="1"/>
      <c r="S88" s="1"/>
      <c r="T88" s="1"/>
      <c r="U88" s="1"/>
      <c r="V88" s="1"/>
      <c r="W88" s="1"/>
      <c r="X88" s="1"/>
      <c r="Y88" s="1"/>
      <c r="Z88" s="1"/>
    </row>
    <row r="89" ht="12.75" customHeight="1">
      <c r="A89" s="1"/>
      <c r="B89" s="1"/>
      <c r="C89" s="1"/>
      <c r="D89" s="1"/>
      <c r="E89" s="1"/>
      <c r="F89" s="41"/>
      <c r="G89" s="1"/>
      <c r="I89" s="1"/>
      <c r="J89" s="1"/>
      <c r="K89" s="1"/>
      <c r="L89" s="1"/>
      <c r="M89" s="1"/>
      <c r="N89" s="1"/>
      <c r="O89" s="1"/>
      <c r="P89" s="1"/>
      <c r="Q89" s="1"/>
      <c r="R89" s="1"/>
      <c r="S89" s="1"/>
      <c r="T89" s="1"/>
      <c r="U89" s="1"/>
      <c r="V89" s="1"/>
      <c r="W89" s="1"/>
      <c r="X89" s="1"/>
      <c r="Y89" s="1"/>
      <c r="Z89" s="1"/>
    </row>
    <row r="90" ht="12.75" customHeight="1">
      <c r="A90" s="1"/>
      <c r="B90" s="1"/>
      <c r="C90" s="1"/>
      <c r="D90" s="1"/>
      <c r="E90" s="1"/>
      <c r="F90" s="41"/>
      <c r="G90" s="1"/>
      <c r="I90" s="1"/>
      <c r="J90" s="1"/>
      <c r="K90" s="1"/>
      <c r="L90" s="1"/>
      <c r="M90" s="1"/>
      <c r="N90" s="1"/>
      <c r="O90" s="1"/>
      <c r="P90" s="1"/>
      <c r="Q90" s="1"/>
      <c r="R90" s="1"/>
      <c r="S90" s="1"/>
      <c r="T90" s="1"/>
      <c r="U90" s="1"/>
      <c r="V90" s="1"/>
      <c r="W90" s="1"/>
      <c r="X90" s="1"/>
      <c r="Y90" s="1"/>
      <c r="Z90" s="1"/>
    </row>
    <row r="91" ht="12.75" customHeight="1">
      <c r="A91" s="1"/>
      <c r="B91" s="1"/>
      <c r="C91" s="1"/>
      <c r="D91" s="1"/>
      <c r="E91" s="1"/>
      <c r="F91" s="41"/>
      <c r="G91" s="1"/>
      <c r="I91" s="1"/>
      <c r="J91" s="1"/>
      <c r="K91" s="1"/>
      <c r="L91" s="1"/>
      <c r="M91" s="1"/>
      <c r="N91" s="1"/>
      <c r="O91" s="1"/>
      <c r="P91" s="1"/>
      <c r="Q91" s="1"/>
      <c r="R91" s="1"/>
      <c r="S91" s="1"/>
      <c r="T91" s="1"/>
      <c r="U91" s="1"/>
      <c r="V91" s="1"/>
      <c r="W91" s="1"/>
      <c r="X91" s="1"/>
      <c r="Y91" s="1"/>
      <c r="Z91" s="1"/>
    </row>
    <row r="92" ht="12.75" customHeight="1">
      <c r="A92" s="1"/>
      <c r="B92" s="1"/>
      <c r="C92" s="1"/>
      <c r="D92" s="1"/>
      <c r="E92" s="1"/>
      <c r="F92" s="41"/>
      <c r="G92" s="1"/>
      <c r="I92" s="1"/>
      <c r="J92" s="1"/>
      <c r="K92" s="1"/>
      <c r="L92" s="1"/>
      <c r="M92" s="1"/>
      <c r="N92" s="1"/>
      <c r="O92" s="1"/>
      <c r="P92" s="1"/>
      <c r="Q92" s="1"/>
      <c r="R92" s="1"/>
      <c r="S92" s="1"/>
      <c r="T92" s="1"/>
      <c r="U92" s="1"/>
      <c r="V92" s="1"/>
      <c r="W92" s="1"/>
      <c r="X92" s="1"/>
      <c r="Y92" s="1"/>
      <c r="Z92" s="1"/>
    </row>
    <row r="93" ht="12.75" customHeight="1">
      <c r="A93" s="1"/>
      <c r="B93" s="1"/>
      <c r="C93" s="1"/>
      <c r="D93" s="1"/>
      <c r="E93" s="1"/>
      <c r="F93" s="41"/>
      <c r="G93" s="1"/>
      <c r="I93" s="1"/>
      <c r="J93" s="1"/>
      <c r="K93" s="1"/>
      <c r="L93" s="1"/>
      <c r="M93" s="1"/>
      <c r="N93" s="1"/>
      <c r="O93" s="1"/>
      <c r="P93" s="1"/>
      <c r="Q93" s="1"/>
      <c r="R93" s="1"/>
      <c r="S93" s="1"/>
      <c r="T93" s="1"/>
      <c r="U93" s="1"/>
      <c r="V93" s="1"/>
      <c r="W93" s="1"/>
      <c r="X93" s="1"/>
      <c r="Y93" s="1"/>
      <c r="Z93" s="1"/>
    </row>
    <row r="94" ht="12.75" customHeight="1">
      <c r="A94" s="1"/>
      <c r="B94" s="1"/>
      <c r="C94" s="1"/>
      <c r="D94" s="1"/>
      <c r="E94" s="1"/>
      <c r="F94" s="41"/>
      <c r="G94" s="1"/>
      <c r="I94" s="1"/>
      <c r="J94" s="1"/>
      <c r="K94" s="1"/>
      <c r="L94" s="1"/>
      <c r="M94" s="1"/>
      <c r="N94" s="1"/>
      <c r="O94" s="1"/>
      <c r="P94" s="1"/>
      <c r="Q94" s="1"/>
      <c r="R94" s="1"/>
      <c r="S94" s="1"/>
      <c r="T94" s="1"/>
      <c r="U94" s="1"/>
      <c r="V94" s="1"/>
      <c r="W94" s="1"/>
      <c r="X94" s="1"/>
      <c r="Y94" s="1"/>
      <c r="Z94" s="1"/>
    </row>
    <row r="95" ht="12.75" customHeight="1">
      <c r="A95" s="1"/>
      <c r="B95" s="1"/>
      <c r="C95" s="1"/>
      <c r="D95" s="1"/>
      <c r="E95" s="1"/>
      <c r="F95" s="41"/>
      <c r="G95" s="1"/>
      <c r="I95" s="1"/>
      <c r="J95" s="1"/>
      <c r="K95" s="1"/>
      <c r="L95" s="1"/>
      <c r="M95" s="1"/>
      <c r="N95" s="1"/>
      <c r="O95" s="1"/>
      <c r="P95" s="1"/>
      <c r="Q95" s="1"/>
      <c r="R95" s="1"/>
      <c r="S95" s="1"/>
      <c r="T95" s="1"/>
      <c r="U95" s="1"/>
      <c r="V95" s="1"/>
      <c r="W95" s="1"/>
      <c r="X95" s="1"/>
      <c r="Y95" s="1"/>
      <c r="Z95" s="1"/>
    </row>
    <row r="96" ht="12.75" customHeight="1">
      <c r="A96" s="1"/>
      <c r="B96" s="1"/>
      <c r="C96" s="1"/>
      <c r="D96" s="1"/>
      <c r="E96" s="1"/>
      <c r="F96" s="41"/>
      <c r="G96" s="1"/>
      <c r="I96" s="1"/>
      <c r="J96" s="1"/>
      <c r="K96" s="1"/>
      <c r="L96" s="1"/>
      <c r="M96" s="1"/>
      <c r="N96" s="1"/>
      <c r="O96" s="1"/>
      <c r="P96" s="1"/>
      <c r="Q96" s="1"/>
      <c r="R96" s="1"/>
      <c r="S96" s="1"/>
      <c r="T96" s="1"/>
      <c r="U96" s="1"/>
      <c r="V96" s="1"/>
      <c r="W96" s="1"/>
      <c r="X96" s="1"/>
      <c r="Y96" s="1"/>
      <c r="Z96" s="1"/>
    </row>
    <row r="97" ht="12.75" customHeight="1">
      <c r="A97" s="1"/>
      <c r="B97" s="1"/>
      <c r="C97" s="1"/>
      <c r="D97" s="1"/>
      <c r="E97" s="1"/>
      <c r="F97" s="41"/>
      <c r="G97" s="1"/>
      <c r="I97" s="1"/>
      <c r="J97" s="1"/>
      <c r="K97" s="1"/>
      <c r="L97" s="1"/>
      <c r="M97" s="1"/>
      <c r="N97" s="1"/>
      <c r="O97" s="1"/>
      <c r="P97" s="1"/>
      <c r="Q97" s="1"/>
      <c r="R97" s="1"/>
      <c r="S97" s="1"/>
      <c r="T97" s="1"/>
      <c r="U97" s="1"/>
      <c r="V97" s="1"/>
      <c r="W97" s="1"/>
      <c r="X97" s="1"/>
      <c r="Y97" s="1"/>
      <c r="Z97" s="1"/>
    </row>
    <row r="98" ht="12.75" customHeight="1">
      <c r="A98" s="1"/>
      <c r="B98" s="1"/>
      <c r="C98" s="1"/>
      <c r="D98" s="1"/>
      <c r="E98" s="1"/>
      <c r="F98" s="41"/>
      <c r="G98" s="1"/>
      <c r="I98" s="1"/>
      <c r="J98" s="1"/>
      <c r="K98" s="1"/>
      <c r="L98" s="1"/>
      <c r="M98" s="1"/>
      <c r="N98" s="1"/>
      <c r="O98" s="1"/>
      <c r="P98" s="1"/>
      <c r="Q98" s="1"/>
      <c r="R98" s="1"/>
      <c r="S98" s="1"/>
      <c r="T98" s="1"/>
      <c r="U98" s="1"/>
      <c r="V98" s="1"/>
      <c r="W98" s="1"/>
      <c r="X98" s="1"/>
      <c r="Y98" s="1"/>
      <c r="Z98" s="1"/>
    </row>
    <row r="99" ht="12.75" customHeight="1">
      <c r="A99" s="1"/>
      <c r="B99" s="1"/>
      <c r="C99" s="1"/>
      <c r="D99" s="1"/>
      <c r="E99" s="1"/>
      <c r="F99" s="41"/>
      <c r="G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41"/>
      <c r="G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41"/>
      <c r="G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41"/>
      <c r="G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41"/>
      <c r="G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41"/>
      <c r="G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41"/>
      <c r="G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41"/>
      <c r="G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41"/>
      <c r="G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41"/>
      <c r="G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41"/>
      <c r="G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41"/>
      <c r="G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41"/>
      <c r="G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41"/>
      <c r="G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41"/>
      <c r="G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41"/>
      <c r="G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41"/>
      <c r="G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41"/>
      <c r="G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41"/>
      <c r="G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41"/>
      <c r="G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41"/>
      <c r="G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41"/>
      <c r="G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41"/>
      <c r="G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41"/>
      <c r="G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41"/>
      <c r="G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41"/>
      <c r="G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41"/>
      <c r="G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41"/>
      <c r="G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41"/>
      <c r="G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41"/>
      <c r="G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41"/>
      <c r="G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41"/>
      <c r="G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41"/>
      <c r="G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41"/>
      <c r="G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41"/>
      <c r="G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41"/>
      <c r="G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41"/>
      <c r="G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41"/>
      <c r="G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41"/>
      <c r="G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41"/>
      <c r="G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41"/>
      <c r="G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41"/>
      <c r="G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41"/>
      <c r="G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41"/>
      <c r="G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41"/>
      <c r="G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41"/>
      <c r="G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41"/>
      <c r="G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41"/>
      <c r="G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41"/>
      <c r="G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41"/>
      <c r="G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41"/>
      <c r="G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41"/>
      <c r="G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41"/>
      <c r="G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41"/>
      <c r="G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41"/>
      <c r="G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41"/>
      <c r="G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41"/>
      <c r="G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41"/>
      <c r="G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41"/>
      <c r="G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41"/>
      <c r="G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41"/>
      <c r="G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41"/>
      <c r="G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41"/>
      <c r="G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41"/>
      <c r="G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41"/>
      <c r="G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41"/>
      <c r="G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41"/>
      <c r="G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41"/>
      <c r="G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41"/>
      <c r="G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41"/>
      <c r="G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41"/>
      <c r="G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41"/>
      <c r="G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41"/>
      <c r="G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41"/>
      <c r="G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41"/>
      <c r="G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41"/>
      <c r="G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41"/>
      <c r="G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41"/>
      <c r="G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41"/>
      <c r="G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41"/>
      <c r="G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41"/>
      <c r="G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41"/>
      <c r="G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41"/>
      <c r="G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41"/>
      <c r="G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41"/>
      <c r="G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41"/>
      <c r="G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41"/>
      <c r="G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41"/>
      <c r="G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41"/>
      <c r="G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41"/>
      <c r="G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41"/>
      <c r="G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41"/>
      <c r="G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41"/>
      <c r="G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41"/>
      <c r="G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41"/>
      <c r="G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41"/>
      <c r="G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41"/>
      <c r="G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41"/>
      <c r="G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41"/>
      <c r="G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41"/>
      <c r="G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41"/>
      <c r="G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41"/>
      <c r="G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41"/>
      <c r="G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41"/>
      <c r="G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41"/>
      <c r="G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41"/>
      <c r="G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41"/>
      <c r="G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41"/>
      <c r="G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41"/>
      <c r="G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41"/>
      <c r="G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41"/>
      <c r="G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41"/>
      <c r="G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41"/>
      <c r="G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41"/>
      <c r="G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41"/>
      <c r="G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41"/>
      <c r="G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41"/>
      <c r="G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41"/>
      <c r="G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41"/>
      <c r="G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41"/>
      <c r="G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41"/>
      <c r="G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41"/>
      <c r="G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41"/>
      <c r="G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41"/>
      <c r="G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41"/>
      <c r="G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41"/>
      <c r="G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41"/>
      <c r="G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41"/>
      <c r="G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41"/>
      <c r="G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41"/>
      <c r="G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41"/>
      <c r="G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41"/>
      <c r="G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41"/>
      <c r="G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41"/>
      <c r="G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41"/>
      <c r="G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41"/>
      <c r="G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41"/>
      <c r="G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41"/>
      <c r="G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41"/>
      <c r="G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41"/>
      <c r="G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41"/>
      <c r="G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41"/>
      <c r="G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41"/>
      <c r="G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41"/>
      <c r="G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41"/>
      <c r="G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41"/>
      <c r="G244" s="1"/>
      <c r="I244" s="1"/>
      <c r="J244" s="1"/>
      <c r="K244" s="1"/>
      <c r="L244" s="1"/>
      <c r="M244" s="1"/>
      <c r="N244" s="1"/>
      <c r="O244" s="1"/>
      <c r="P244" s="1"/>
      <c r="Q244" s="1"/>
      <c r="R244" s="1"/>
      <c r="S244" s="1"/>
      <c r="T244" s="1"/>
      <c r="U244" s="1"/>
      <c r="V244" s="1"/>
      <c r="W244" s="1"/>
      <c r="X244" s="1"/>
      <c r="Y244" s="1"/>
      <c r="Z244" s="1"/>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0.88"/>
    <col customWidth="1" min="2" max="4" width="12.75"/>
    <col customWidth="1" min="5" max="5" width="14.75"/>
    <col customWidth="1" min="6" max="6" width="7.75"/>
    <col customWidth="1" min="7" max="7" width="15.75"/>
    <col customWidth="1" min="8" max="8" width="4.25"/>
    <col customWidth="1" min="9" max="10" width="16.75"/>
    <col customWidth="1" min="11" max="11" width="2.75"/>
    <col customWidth="1" hidden="1" min="12" max="14" width="9.13"/>
    <col customWidth="1" hidden="1" min="15" max="15" width="10.88"/>
    <col customWidth="1" hidden="1" min="16" max="17" width="10.25"/>
    <col customWidth="1" hidden="1" min="18" max="24" width="9.13"/>
    <col customWidth="1" min="25" max="26" width="8.0"/>
  </cols>
  <sheetData>
    <row r="1" ht="24.75" customHeight="1">
      <c r="A1" s="1"/>
      <c r="B1" s="2" t="s">
        <v>0</v>
      </c>
      <c r="C1" s="3" t="s">
        <v>1</v>
      </c>
      <c r="D1" s="3" t="s">
        <v>2</v>
      </c>
      <c r="E1" s="4" t="s">
        <v>3</v>
      </c>
      <c r="F1" s="3" t="s">
        <v>4</v>
      </c>
      <c r="G1" s="3" t="s">
        <v>5</v>
      </c>
      <c r="H1" s="51"/>
      <c r="I1" s="3" t="s">
        <v>6</v>
      </c>
      <c r="J1" s="5" t="s">
        <v>7</v>
      </c>
      <c r="K1" s="1"/>
      <c r="L1" s="52"/>
      <c r="M1" s="53" t="s">
        <v>82</v>
      </c>
      <c r="N1" s="54">
        <f>IF(AND(N4=1,O4=0),707,IF(AND(N4=1,O4=1),708,IF(P4=1,710,0)))</f>
        <v>708</v>
      </c>
      <c r="O1" s="1"/>
      <c r="P1" s="1"/>
      <c r="Q1" s="1"/>
      <c r="R1" s="1"/>
      <c r="S1" s="1"/>
      <c r="T1" s="1"/>
      <c r="U1" s="1"/>
      <c r="V1" s="1"/>
      <c r="W1" s="1"/>
      <c r="X1" s="1"/>
      <c r="Y1" s="1"/>
      <c r="Z1" s="1"/>
    </row>
    <row r="2" ht="8.25" customHeight="1">
      <c r="A2" s="1"/>
      <c r="B2" s="55"/>
      <c r="C2" s="56"/>
      <c r="D2" s="56"/>
      <c r="E2" s="56"/>
      <c r="F2" s="56"/>
      <c r="G2" s="56"/>
      <c r="H2" s="57"/>
      <c r="I2" s="56"/>
      <c r="J2" s="58"/>
      <c r="K2" s="1"/>
      <c r="L2" s="1"/>
      <c r="M2" s="1"/>
      <c r="N2" s="1"/>
      <c r="O2" s="1"/>
      <c r="P2" s="1"/>
      <c r="Q2" s="1"/>
      <c r="R2" s="1"/>
      <c r="S2" s="1"/>
      <c r="T2" s="1"/>
      <c r="U2" s="1"/>
      <c r="V2" s="1"/>
      <c r="W2" s="1"/>
      <c r="X2" s="1"/>
      <c r="Y2" s="1"/>
      <c r="Z2" s="1"/>
    </row>
    <row r="3" ht="32.25" customHeight="1">
      <c r="A3" s="1"/>
      <c r="B3" s="1"/>
      <c r="C3" s="1"/>
      <c r="D3" s="1"/>
      <c r="E3" s="1"/>
      <c r="F3" s="1"/>
      <c r="G3" s="1"/>
      <c r="H3" s="1"/>
      <c r="I3" s="59" t="s">
        <v>83</v>
      </c>
      <c r="K3" s="1"/>
      <c r="L3" s="1"/>
      <c r="M3" s="1"/>
      <c r="N3" s="60" t="s">
        <v>84</v>
      </c>
      <c r="O3" s="60" t="s">
        <v>85</v>
      </c>
      <c r="P3" s="60" t="s">
        <v>86</v>
      </c>
      <c r="Q3" s="1"/>
      <c r="R3" s="1"/>
      <c r="S3" s="1"/>
      <c r="T3" s="1"/>
      <c r="U3" s="1"/>
      <c r="V3" s="1"/>
      <c r="W3" s="1"/>
      <c r="X3" s="1"/>
      <c r="Y3" s="1"/>
      <c r="Z3" s="1"/>
    </row>
    <row r="4" ht="24.75" customHeight="1">
      <c r="A4" s="1"/>
      <c r="B4" s="61" t="s">
        <v>87</v>
      </c>
      <c r="J4" s="62"/>
      <c r="K4" s="1"/>
      <c r="L4" s="1"/>
      <c r="M4" s="63" t="s">
        <v>88</v>
      </c>
      <c r="N4" s="64">
        <f>IF(AND(J19="DA",OR(RIGHT(J15,2)="06",RIGHT(J15,2)="12")),1,0)</f>
        <v>1</v>
      </c>
      <c r="O4" s="64">
        <f>IF(AND(J19="DA",RIGHT(J15,2)="12"),1,0)</f>
        <v>1</v>
      </c>
      <c r="P4" s="64">
        <f>IF(AND(J19="NE",RIGHT(J15,2)="12"),1,0)</f>
        <v>0</v>
      </c>
      <c r="Q4" s="1"/>
      <c r="R4" s="1"/>
      <c r="S4" s="1"/>
      <c r="T4" s="1"/>
      <c r="U4" s="1"/>
      <c r="V4" s="1"/>
      <c r="W4" s="1"/>
      <c r="X4" s="1"/>
      <c r="Y4" s="1"/>
      <c r="Z4" s="1"/>
    </row>
    <row r="5" ht="18.75" customHeight="1">
      <c r="A5" s="1"/>
      <c r="B5" s="65"/>
      <c r="C5" s="66" t="s">
        <v>89</v>
      </c>
      <c r="E5" s="67">
        <v>44927.0</v>
      </c>
      <c r="F5" s="65" t="s">
        <v>90</v>
      </c>
      <c r="G5" s="67">
        <v>45291.0</v>
      </c>
      <c r="H5" s="68"/>
      <c r="I5" s="68"/>
      <c r="J5" s="69"/>
      <c r="K5" s="1"/>
      <c r="L5" s="1"/>
      <c r="M5" s="63" t="s">
        <v>91</v>
      </c>
      <c r="N5" s="64">
        <f>IF(MAX(PRRAS!J19:K194)&gt;0,1,0)</f>
        <v>1</v>
      </c>
      <c r="O5" s="64">
        <f>IF(MAX(BIL!J19:K222)&gt;1,1,0)</f>
        <v>1</v>
      </c>
      <c r="P5" s="64">
        <f>IF(MAX(GPRIZNPF!J19:K60)&gt;0,1,0)</f>
        <v>0</v>
      </c>
      <c r="Q5" s="1"/>
      <c r="R5" s="1"/>
      <c r="S5" s="1"/>
      <c r="T5" s="1"/>
      <c r="U5" s="1"/>
      <c r="V5" s="1"/>
      <c r="W5" s="1"/>
      <c r="X5" s="1"/>
      <c r="Y5" s="1"/>
      <c r="Z5" s="1"/>
    </row>
    <row r="6" ht="15.0" customHeight="1">
      <c r="A6" s="1"/>
      <c r="B6" s="70"/>
      <c r="C6" s="70"/>
      <c r="D6" s="70"/>
      <c r="E6" s="70"/>
      <c r="F6" s="70"/>
      <c r="G6" s="70"/>
      <c r="H6" s="1"/>
      <c r="I6" s="1"/>
      <c r="J6" s="1"/>
      <c r="K6" s="1"/>
      <c r="L6" s="1"/>
      <c r="M6" s="1"/>
      <c r="N6" s="1"/>
      <c r="O6" s="1"/>
      <c r="P6" s="1"/>
      <c r="Q6" s="1"/>
      <c r="R6" s="1"/>
      <c r="S6" s="1"/>
      <c r="T6" s="1"/>
      <c r="U6" s="1"/>
      <c r="V6" s="1"/>
      <c r="W6" s="1"/>
      <c r="X6" s="1"/>
      <c r="Y6" s="1"/>
      <c r="Z6" s="1"/>
    </row>
    <row r="7" ht="15.0" customHeight="1">
      <c r="A7" s="1"/>
      <c r="B7" s="71" t="s">
        <v>92</v>
      </c>
      <c r="C7" s="72" t="s">
        <v>93</v>
      </c>
      <c r="D7" s="73"/>
      <c r="E7" s="73"/>
      <c r="F7" s="73"/>
      <c r="G7" s="73"/>
      <c r="H7" s="73"/>
      <c r="I7" s="73"/>
      <c r="J7" s="74"/>
      <c r="K7" s="1"/>
      <c r="L7" s="1"/>
      <c r="M7" s="1"/>
      <c r="N7" s="1"/>
      <c r="O7" s="1"/>
      <c r="P7" s="1"/>
      <c r="Q7" s="1"/>
      <c r="R7" s="1"/>
      <c r="S7" s="1"/>
      <c r="T7" s="1"/>
      <c r="U7" s="1"/>
      <c r="V7" s="1"/>
      <c r="W7" s="1"/>
      <c r="X7" s="1"/>
      <c r="Y7" s="1"/>
      <c r="Z7" s="1"/>
    </row>
    <row r="8" ht="4.5" customHeight="1">
      <c r="A8" s="1"/>
      <c r="B8" s="75"/>
      <c r="C8" s="76"/>
      <c r="D8" s="77"/>
      <c r="E8" s="77"/>
      <c r="F8" s="77"/>
      <c r="G8" s="77"/>
      <c r="H8" s="77"/>
      <c r="I8" s="77"/>
      <c r="J8" s="77"/>
      <c r="K8" s="1"/>
      <c r="L8" s="1"/>
      <c r="M8" s="1"/>
      <c r="N8" s="1"/>
      <c r="O8" s="1"/>
      <c r="P8" s="1"/>
      <c r="Q8" s="1"/>
      <c r="R8" s="1"/>
      <c r="S8" s="1"/>
      <c r="T8" s="1"/>
      <c r="U8" s="1"/>
      <c r="V8" s="1"/>
      <c r="W8" s="1"/>
      <c r="X8" s="1"/>
      <c r="Y8" s="1"/>
      <c r="Z8" s="1"/>
    </row>
    <row r="9" ht="15.0" customHeight="1">
      <c r="A9" s="1"/>
      <c r="B9" s="71" t="s">
        <v>94</v>
      </c>
      <c r="C9" s="78">
        <v>10000.0</v>
      </c>
      <c r="D9" s="71" t="s">
        <v>95</v>
      </c>
      <c r="E9" s="72" t="s">
        <v>96</v>
      </c>
      <c r="F9" s="73"/>
      <c r="G9" s="73"/>
      <c r="H9" s="74"/>
      <c r="I9" s="79" t="s">
        <v>97</v>
      </c>
      <c r="J9" s="80">
        <v>307389.0</v>
      </c>
      <c r="K9" s="1"/>
      <c r="L9" s="1"/>
      <c r="M9" s="1"/>
      <c r="N9" s="1"/>
      <c r="O9" s="1"/>
      <c r="P9" s="1"/>
      <c r="Q9" s="1"/>
      <c r="R9" s="1"/>
      <c r="S9" s="1"/>
      <c r="T9" s="1"/>
      <c r="U9" s="1"/>
      <c r="V9" s="1"/>
      <c r="W9" s="1"/>
      <c r="X9" s="1"/>
      <c r="Y9" s="1"/>
      <c r="Z9" s="1"/>
    </row>
    <row r="10" ht="4.5" customHeight="1">
      <c r="A10" s="1"/>
      <c r="B10" s="75"/>
      <c r="C10" s="75"/>
      <c r="D10" s="81"/>
      <c r="E10" s="77"/>
      <c r="F10" s="77"/>
      <c r="G10" s="77"/>
      <c r="H10" s="77"/>
      <c r="I10" s="77"/>
      <c r="J10" s="82"/>
      <c r="K10" s="1"/>
      <c r="L10" s="1"/>
      <c r="M10" s="1"/>
      <c r="N10" s="1"/>
      <c r="O10" s="1"/>
      <c r="P10" s="1"/>
      <c r="Q10" s="1"/>
      <c r="R10" s="1"/>
      <c r="S10" s="1"/>
      <c r="T10" s="1"/>
      <c r="U10" s="1"/>
      <c r="V10" s="1"/>
      <c r="W10" s="1"/>
      <c r="X10" s="1"/>
      <c r="Y10" s="1"/>
      <c r="Z10" s="1"/>
    </row>
    <row r="11" ht="15.0" customHeight="1">
      <c r="A11" s="1"/>
      <c r="B11" s="71" t="s">
        <v>98</v>
      </c>
      <c r="C11" s="72" t="s">
        <v>99</v>
      </c>
      <c r="D11" s="73"/>
      <c r="E11" s="73"/>
      <c r="F11" s="73"/>
      <c r="G11" s="73"/>
      <c r="H11" s="74"/>
      <c r="I11" s="83" t="s">
        <v>100</v>
      </c>
      <c r="J11" s="84" t="s">
        <v>101</v>
      </c>
      <c r="K11" s="82"/>
      <c r="L11" s="1"/>
      <c r="M11" s="1"/>
      <c r="N11" s="1"/>
      <c r="O11" s="1"/>
      <c r="P11" s="1"/>
      <c r="Q11" s="1"/>
      <c r="R11" s="1"/>
      <c r="S11" s="1"/>
      <c r="T11" s="1"/>
      <c r="U11" s="1"/>
      <c r="V11" s="1"/>
      <c r="W11" s="1"/>
      <c r="X11" s="1"/>
      <c r="Y11" s="1"/>
      <c r="Z11" s="1"/>
    </row>
    <row r="12" ht="4.5" customHeight="1">
      <c r="A12" s="1"/>
      <c r="B12" s="75"/>
      <c r="C12" s="75"/>
      <c r="D12" s="81"/>
      <c r="E12" s="77"/>
      <c r="F12" s="77"/>
      <c r="G12" s="77"/>
      <c r="H12" s="77"/>
      <c r="I12" s="77"/>
      <c r="J12" s="82"/>
      <c r="K12" s="1"/>
      <c r="L12" s="1"/>
      <c r="M12" s="1"/>
      <c r="N12" s="1"/>
      <c r="O12" s="1"/>
      <c r="P12" s="1"/>
      <c r="Q12" s="1"/>
      <c r="R12" s="1"/>
      <c r="S12" s="1"/>
      <c r="T12" s="1"/>
      <c r="U12" s="1"/>
      <c r="V12" s="1"/>
      <c r="W12" s="1"/>
      <c r="X12" s="1"/>
      <c r="Y12" s="1"/>
      <c r="Z12" s="1"/>
    </row>
    <row r="13" ht="15.0" customHeight="1">
      <c r="A13" s="1"/>
      <c r="B13" s="71" t="s">
        <v>102</v>
      </c>
      <c r="C13" s="85" t="s">
        <v>103</v>
      </c>
      <c r="D13" s="73"/>
      <c r="E13" s="74"/>
      <c r="F13" s="1"/>
      <c r="G13" s="1"/>
      <c r="H13" s="1"/>
      <c r="I13" s="79" t="s">
        <v>104</v>
      </c>
      <c r="J13" s="86">
        <v>4.2437000303E10</v>
      </c>
      <c r="K13" s="1"/>
      <c r="L13" s="1"/>
      <c r="M13" s="1"/>
      <c r="N13" s="1"/>
      <c r="O13" s="1"/>
      <c r="P13" s="1"/>
      <c r="Q13" s="1"/>
      <c r="R13" s="1"/>
      <c r="S13" s="1"/>
      <c r="T13" s="1"/>
      <c r="U13" s="1"/>
      <c r="V13" s="1"/>
      <c r="W13" s="1"/>
      <c r="X13" s="1"/>
      <c r="Y13" s="1"/>
      <c r="Z13" s="1"/>
    </row>
    <row r="14" ht="4.5" customHeight="1">
      <c r="A14" s="1"/>
      <c r="B14" s="75"/>
      <c r="C14" s="75"/>
      <c r="D14" s="81"/>
      <c r="E14" s="77"/>
      <c r="F14" s="77"/>
      <c r="G14" s="77"/>
      <c r="H14" s="77"/>
      <c r="I14" s="77"/>
      <c r="J14" s="82"/>
      <c r="K14" s="1"/>
      <c r="L14" s="1"/>
      <c r="M14" s="1"/>
      <c r="N14" s="1"/>
      <c r="O14" s="1"/>
      <c r="P14" s="1"/>
      <c r="Q14" s="1"/>
      <c r="R14" s="1"/>
      <c r="S14" s="1"/>
      <c r="T14" s="1"/>
      <c r="U14" s="1"/>
      <c r="V14" s="1"/>
      <c r="W14" s="1"/>
      <c r="X14" s="1"/>
      <c r="Y14" s="1"/>
      <c r="Z14" s="1"/>
    </row>
    <row r="15" ht="15.0" customHeight="1">
      <c r="A15" s="1"/>
      <c r="B15" s="83" t="s">
        <v>105</v>
      </c>
      <c r="C15" s="84" t="s">
        <v>106</v>
      </c>
      <c r="D15" s="87" t="str">
        <f>IF(C15&lt;&gt;"",LOOKUP(C15,T23:T640,U23:U640),"")</f>
        <v>Djelatnosti strukovnih članskih organizacija</v>
      </c>
      <c r="I15" s="83" t="s">
        <v>107</v>
      </c>
      <c r="J15" s="84" t="s">
        <v>108</v>
      </c>
      <c r="K15" s="1"/>
      <c r="L15" s="1"/>
      <c r="M15" s="1"/>
      <c r="N15" s="1"/>
      <c r="O15" s="1"/>
      <c r="P15" s="1"/>
      <c r="Q15" s="1"/>
      <c r="R15" s="1"/>
      <c r="S15" s="1"/>
      <c r="T15" s="1"/>
      <c r="U15" s="1"/>
      <c r="V15" s="1"/>
      <c r="W15" s="1"/>
      <c r="X15" s="1"/>
      <c r="Y15" s="1"/>
      <c r="Z15" s="1"/>
    </row>
    <row r="16" ht="4.5" customHeight="1">
      <c r="A16" s="1"/>
      <c r="B16" s="1"/>
      <c r="C16" s="1"/>
      <c r="D16" s="1"/>
      <c r="E16" s="88"/>
      <c r="F16" s="89"/>
      <c r="G16" s="70"/>
      <c r="H16" s="1"/>
      <c r="I16" s="1"/>
      <c r="J16" s="1"/>
      <c r="K16" s="1"/>
      <c r="L16" s="1"/>
      <c r="M16" s="1"/>
      <c r="N16" s="1"/>
      <c r="O16" s="1"/>
      <c r="P16" s="1"/>
      <c r="Q16" s="1"/>
      <c r="R16" s="1"/>
      <c r="S16" s="1"/>
      <c r="T16" s="1"/>
      <c r="U16" s="1"/>
      <c r="V16" s="1"/>
      <c r="W16" s="1"/>
      <c r="X16" s="1"/>
      <c r="Y16" s="1"/>
      <c r="Z16" s="1"/>
    </row>
    <row r="17" ht="15.0" customHeight="1">
      <c r="A17" s="1"/>
      <c r="B17" s="90" t="s">
        <v>109</v>
      </c>
      <c r="C17" s="91">
        <v>133.0</v>
      </c>
      <c r="D17" s="87" t="str">
        <f>IF(C17&lt;&gt;"","Grad/općina: "&amp;LOOKUP(C17,M23:M580,N23:N580),"")</f>
        <v>Grad/općina: GRAD ZAGREB</v>
      </c>
      <c r="I17" s="79" t="s">
        <v>110</v>
      </c>
      <c r="J17" s="92">
        <f>IF(RefStr!C17&lt;&gt;"",LOOKUP(RefStr!C17,M23:M580,O23:O580),"")</f>
        <v>21</v>
      </c>
      <c r="K17" s="1"/>
      <c r="L17" s="1"/>
      <c r="M17" s="1"/>
      <c r="N17" s="1"/>
      <c r="O17" s="1"/>
      <c r="P17" s="1"/>
      <c r="Q17" s="1"/>
      <c r="R17" s="1"/>
      <c r="S17" s="1"/>
      <c r="T17" s="1"/>
      <c r="U17" s="1"/>
      <c r="V17" s="1"/>
      <c r="W17" s="1"/>
      <c r="X17" s="1"/>
      <c r="Y17" s="1"/>
      <c r="Z17" s="1"/>
    </row>
    <row r="18" ht="4.5" customHeight="1">
      <c r="A18" s="1"/>
      <c r="B18" s="93"/>
      <c r="C18" s="94"/>
      <c r="D18" s="95"/>
      <c r="E18" s="96"/>
      <c r="F18" s="97"/>
      <c r="G18" s="97"/>
      <c r="H18" s="98"/>
      <c r="I18" s="98"/>
      <c r="J18" s="99"/>
      <c r="K18" s="99"/>
      <c r="L18" s="100"/>
      <c r="M18" s="1"/>
      <c r="N18" s="1"/>
      <c r="O18" s="1"/>
      <c r="P18" s="1"/>
      <c r="Q18" s="1"/>
      <c r="R18" s="1"/>
      <c r="S18" s="1"/>
      <c r="T18" s="1"/>
      <c r="U18" s="1"/>
      <c r="V18" s="1"/>
      <c r="W18" s="1"/>
      <c r="X18" s="1"/>
      <c r="Y18" s="1"/>
      <c r="Z18" s="1"/>
    </row>
    <row r="19" ht="15.0" customHeight="1">
      <c r="A19" s="1"/>
      <c r="B19" s="71" t="s">
        <v>111</v>
      </c>
      <c r="C19" s="101">
        <f>IF(Kontrole!$L$2&gt;0,Kontrole!$L$2,"Nema")</f>
        <v>1</v>
      </c>
      <c r="D19" s="1"/>
      <c r="E19" s="1"/>
      <c r="F19" s="83" t="s">
        <v>112</v>
      </c>
      <c r="J19" s="80" t="s">
        <v>113</v>
      </c>
      <c r="K19" s="1"/>
      <c r="L19" s="1"/>
      <c r="M19" s="1"/>
      <c r="N19" s="1"/>
      <c r="O19" s="1"/>
      <c r="P19" s="1"/>
      <c r="Q19" s="1"/>
      <c r="R19" s="1"/>
      <c r="S19" s="1"/>
      <c r="T19" s="1"/>
      <c r="U19" s="1"/>
      <c r="V19" s="1"/>
      <c r="W19" s="1"/>
      <c r="X19" s="1"/>
      <c r="Y19" s="1"/>
      <c r="Z19" s="1"/>
    </row>
    <row r="20" ht="4.5" customHeight="1">
      <c r="A20" s="1"/>
      <c r="B20" s="93"/>
      <c r="C20" s="94"/>
      <c r="D20" s="95"/>
      <c r="E20" s="96"/>
      <c r="F20" s="97"/>
      <c r="G20" s="97"/>
      <c r="H20" s="98"/>
      <c r="I20" s="98"/>
      <c r="J20" s="99"/>
      <c r="K20" s="99"/>
      <c r="L20" s="100"/>
      <c r="M20" s="1"/>
      <c r="N20" s="1"/>
      <c r="O20" s="1"/>
      <c r="P20" s="1"/>
      <c r="Q20" s="1"/>
      <c r="R20" s="1"/>
      <c r="S20" s="1"/>
      <c r="T20" s="1"/>
      <c r="U20" s="1"/>
      <c r="V20" s="1"/>
      <c r="W20" s="1"/>
      <c r="X20" s="1"/>
      <c r="Y20" s="1"/>
      <c r="Z20" s="1"/>
    </row>
    <row r="21" ht="21.75" customHeight="1">
      <c r="A21" s="1"/>
      <c r="B21" s="1"/>
      <c r="C21" s="1"/>
      <c r="D21" s="1"/>
      <c r="E21" s="102"/>
      <c r="F21" s="79"/>
      <c r="G21" s="103" t="s">
        <v>114</v>
      </c>
      <c r="H21" s="38"/>
      <c r="I21" s="104">
        <f>IF(RefStr!N1=707,PraviPod707!G27+PraviPod709!G27+PraviPod710!G27+SUM(PraviPod708!F2:F201),SUM(PraviPod708!G27)+PraviPod709!G27+PraviPod710!G27)</f>
        <v>10415494.86</v>
      </c>
      <c r="J21" s="25"/>
      <c r="K21" s="1"/>
      <c r="L21" s="1"/>
      <c r="M21" s="1"/>
      <c r="N21" s="1"/>
      <c r="O21" s="1"/>
      <c r="P21" s="1"/>
      <c r="Q21" s="1"/>
      <c r="R21" s="1"/>
      <c r="S21" s="1"/>
      <c r="T21" s="1"/>
      <c r="U21" s="1"/>
      <c r="V21" s="1"/>
      <c r="W21" s="1"/>
      <c r="X21" s="1"/>
      <c r="Y21" s="1"/>
      <c r="Z21" s="1"/>
    </row>
    <row r="22" ht="19.5" customHeight="1">
      <c r="A22" s="1"/>
      <c r="B22" s="105" t="s">
        <v>115</v>
      </c>
      <c r="C22" s="1"/>
      <c r="D22" s="1"/>
      <c r="E22" s="1"/>
      <c r="F22" s="1"/>
      <c r="G22" s="1"/>
      <c r="H22" s="1"/>
      <c r="I22" s="1"/>
      <c r="J22" s="106" t="s">
        <v>116</v>
      </c>
      <c r="K22" s="1"/>
      <c r="L22" s="1"/>
      <c r="M22" s="1"/>
      <c r="N22" s="1"/>
      <c r="O22" s="1"/>
      <c r="P22" s="1"/>
      <c r="Q22" s="1"/>
      <c r="R22" s="1"/>
      <c r="S22" s="1"/>
      <c r="T22" s="1"/>
      <c r="U22" s="1"/>
      <c r="V22" s="1"/>
      <c r="W22" s="1"/>
      <c r="X22" s="1"/>
      <c r="Y22" s="1"/>
      <c r="Z22" s="1"/>
    </row>
    <row r="23" ht="36.0" customHeight="1">
      <c r="A23" s="1"/>
      <c r="B23" s="107" t="s">
        <v>117</v>
      </c>
      <c r="C23" s="24"/>
      <c r="D23" s="24"/>
      <c r="E23" s="24"/>
      <c r="F23" s="24"/>
      <c r="G23" s="25"/>
      <c r="H23" s="108" t="s">
        <v>27</v>
      </c>
      <c r="I23" s="108" t="s">
        <v>118</v>
      </c>
      <c r="J23" s="108" t="s">
        <v>119</v>
      </c>
      <c r="K23" s="1"/>
      <c r="L23" s="1"/>
      <c r="M23" s="109">
        <v>1.0</v>
      </c>
      <c r="N23" s="110" t="s">
        <v>120</v>
      </c>
      <c r="O23" s="111">
        <v>16.0</v>
      </c>
      <c r="P23" s="63"/>
      <c r="Q23" s="63" t="s">
        <v>121</v>
      </c>
      <c r="R23" s="63" t="s">
        <v>122</v>
      </c>
      <c r="S23" s="63"/>
      <c r="T23" s="112" t="s">
        <v>123</v>
      </c>
      <c r="U23" s="112" t="s">
        <v>124</v>
      </c>
      <c r="V23" s="1"/>
      <c r="W23" s="1"/>
      <c r="X23" s="1"/>
      <c r="Y23" s="1"/>
      <c r="Z23" s="1"/>
    </row>
    <row r="24" ht="18.0" customHeight="1">
      <c r="A24" s="1"/>
      <c r="B24" s="113" t="str">
        <f>BIL!C19</f>
        <v>IMOVINA (AOP 002+074)</v>
      </c>
      <c r="C24" s="114"/>
      <c r="D24" s="114"/>
      <c r="E24" s="114"/>
      <c r="F24" s="114"/>
      <c r="G24" s="115"/>
      <c r="H24" s="116">
        <f>BIL!I19</f>
        <v>1</v>
      </c>
      <c r="I24" s="117">
        <f>BIL!J19</f>
        <v>48018.45</v>
      </c>
      <c r="J24" s="117">
        <f>BIL!K19</f>
        <v>23954.26</v>
      </c>
      <c r="K24" s="1"/>
      <c r="L24" s="1"/>
      <c r="M24" s="109">
        <v>2.0</v>
      </c>
      <c r="N24" s="110" t="s">
        <v>125</v>
      </c>
      <c r="O24" s="118">
        <v>14.0</v>
      </c>
      <c r="P24" s="63"/>
      <c r="Q24" s="1" t="s">
        <v>108</v>
      </c>
      <c r="R24" s="63" t="s">
        <v>126</v>
      </c>
      <c r="S24" s="63"/>
      <c r="T24" s="48" t="s">
        <v>127</v>
      </c>
      <c r="U24" s="48" t="s">
        <v>128</v>
      </c>
      <c r="V24" s="1"/>
      <c r="W24" s="1"/>
      <c r="X24" s="1"/>
      <c r="Y24" s="1"/>
      <c r="Z24" s="1"/>
    </row>
    <row r="25" ht="18.0" customHeight="1">
      <c r="A25" s="1"/>
      <c r="B25" s="119" t="str">
        <f>BIL!C164</f>
        <v>OBVEZE I VLASTITI IZVORI (AOP 146+195)</v>
      </c>
      <c r="C25" s="120"/>
      <c r="D25" s="120"/>
      <c r="E25" s="120"/>
      <c r="F25" s="120"/>
      <c r="G25" s="121"/>
      <c r="H25" s="122">
        <f>BIL!I164</f>
        <v>145</v>
      </c>
      <c r="I25" s="123">
        <f>BIL!J164</f>
        <v>48018.45</v>
      </c>
      <c r="J25" s="123">
        <f>BIL!K164</f>
        <v>23954.26</v>
      </c>
      <c r="K25" s="1"/>
      <c r="L25" s="1"/>
      <c r="M25" s="109">
        <v>3.0</v>
      </c>
      <c r="N25" s="110" t="s">
        <v>129</v>
      </c>
      <c r="O25" s="118">
        <v>16.0</v>
      </c>
      <c r="P25" s="63"/>
      <c r="Q25" s="63" t="s">
        <v>130</v>
      </c>
      <c r="R25" s="1" t="s">
        <v>131</v>
      </c>
      <c r="S25" s="63"/>
      <c r="T25" s="48" t="s">
        <v>132</v>
      </c>
      <c r="U25" s="48" t="s">
        <v>133</v>
      </c>
      <c r="V25" s="1"/>
      <c r="W25" s="1"/>
      <c r="X25" s="1"/>
      <c r="Y25" s="1"/>
      <c r="Z25" s="1"/>
    </row>
    <row r="26" ht="33.75" customHeight="1">
      <c r="A26" s="1"/>
      <c r="B26" s="107" t="s">
        <v>3</v>
      </c>
      <c r="C26" s="24"/>
      <c r="D26" s="24"/>
      <c r="E26" s="24"/>
      <c r="F26" s="24"/>
      <c r="G26" s="25"/>
      <c r="H26" s="108" t="s">
        <v>27</v>
      </c>
      <c r="I26" s="108" t="s">
        <v>134</v>
      </c>
      <c r="J26" s="108" t="s">
        <v>135</v>
      </c>
      <c r="K26" s="1"/>
      <c r="L26" s="1"/>
      <c r="M26" s="109">
        <v>4.0</v>
      </c>
      <c r="N26" s="110" t="s">
        <v>136</v>
      </c>
      <c r="O26" s="118">
        <v>8.0</v>
      </c>
      <c r="P26" s="63"/>
      <c r="Q26" s="63" t="s">
        <v>137</v>
      </c>
      <c r="R26" s="63" t="s">
        <v>138</v>
      </c>
      <c r="S26" s="63"/>
      <c r="T26" s="48" t="s">
        <v>139</v>
      </c>
      <c r="U26" s="48" t="s">
        <v>140</v>
      </c>
      <c r="V26" s="1"/>
      <c r="W26" s="1"/>
      <c r="X26" s="1"/>
      <c r="Y26" s="1"/>
      <c r="Z26" s="1"/>
    </row>
    <row r="27" ht="18.0" customHeight="1">
      <c r="A27" s="1"/>
      <c r="B27" s="124" t="str">
        <f>PRRAS!C19</f>
        <v>PRIHODI (AOP 002+005+008+011+024+040+049) </v>
      </c>
      <c r="C27" s="114"/>
      <c r="D27" s="114"/>
      <c r="E27" s="114"/>
      <c r="F27" s="114"/>
      <c r="G27" s="115"/>
      <c r="H27" s="116">
        <f>PRRAS!I19</f>
        <v>1</v>
      </c>
      <c r="I27" s="117">
        <f>PRRAS!J19</f>
        <v>83657.17</v>
      </c>
      <c r="J27" s="117">
        <f>PRRAS!K19</f>
        <v>106637.19</v>
      </c>
      <c r="K27" s="1"/>
      <c r="L27" s="1"/>
      <c r="M27" s="109">
        <v>5.0</v>
      </c>
      <c r="N27" s="110" t="s">
        <v>141</v>
      </c>
      <c r="O27" s="118">
        <v>18.0</v>
      </c>
      <c r="P27" s="63"/>
      <c r="Q27" s="63"/>
      <c r="R27" s="63"/>
      <c r="S27" s="63"/>
      <c r="T27" s="48" t="s">
        <v>142</v>
      </c>
      <c r="U27" s="48" t="s">
        <v>143</v>
      </c>
      <c r="V27" s="1"/>
      <c r="W27" s="1"/>
      <c r="X27" s="1"/>
      <c r="Y27" s="1"/>
      <c r="Z27" s="1"/>
    </row>
    <row r="28" ht="18.0" customHeight="1">
      <c r="A28" s="1"/>
      <c r="B28" s="125" t="str">
        <f>PRRAS!C167</f>
        <v>UKUPNI RASHODI (AOP 054-146 ili 054+147)</v>
      </c>
      <c r="C28" s="126"/>
      <c r="D28" s="126"/>
      <c r="E28" s="126"/>
      <c r="F28" s="126"/>
      <c r="G28" s="127"/>
      <c r="H28" s="128">
        <f>PRRAS!I167</f>
        <v>148</v>
      </c>
      <c r="I28" s="129">
        <f>PRRAS!J167</f>
        <v>75132.78</v>
      </c>
      <c r="J28" s="129">
        <f>PRRAS!K167</f>
        <v>108408.27</v>
      </c>
      <c r="K28" s="1"/>
      <c r="L28" s="1"/>
      <c r="M28" s="109">
        <v>6.0</v>
      </c>
      <c r="N28" s="110" t="s">
        <v>144</v>
      </c>
      <c r="O28" s="118">
        <v>18.0</v>
      </c>
      <c r="P28" s="63"/>
      <c r="Q28" s="63"/>
      <c r="R28" s="63"/>
      <c r="S28" s="63"/>
      <c r="T28" s="48" t="s">
        <v>145</v>
      </c>
      <c r="U28" s="48" t="s">
        <v>146</v>
      </c>
      <c r="V28" s="1"/>
      <c r="W28" s="1"/>
      <c r="X28" s="1"/>
      <c r="Y28" s="1"/>
      <c r="Z28" s="1"/>
    </row>
    <row r="29" ht="18.0" customHeight="1">
      <c r="A29" s="1"/>
      <c r="B29" s="125" t="str">
        <f>PRRAS!C173</f>
        <v>Višak prihoda raspoloživ u sljedećem razdoblju (AOP 149+151-150-152-153)</v>
      </c>
      <c r="C29" s="126"/>
      <c r="D29" s="126"/>
      <c r="E29" s="126"/>
      <c r="F29" s="126"/>
      <c r="G29" s="127"/>
      <c r="H29" s="128">
        <f>PRRAS!I173</f>
        <v>154</v>
      </c>
      <c r="I29" s="129">
        <f>PRRAS!J173</f>
        <v>23614.66</v>
      </c>
      <c r="J29" s="129">
        <f>PRRAS!K173</f>
        <v>21843.58</v>
      </c>
      <c r="K29" s="1"/>
      <c r="L29" s="1"/>
      <c r="M29" s="109">
        <v>7.0</v>
      </c>
      <c r="N29" s="110" t="s">
        <v>147</v>
      </c>
      <c r="O29" s="118">
        <v>4.0</v>
      </c>
      <c r="P29" s="63"/>
      <c r="Q29" s="63"/>
      <c r="R29" s="63"/>
      <c r="S29" s="63"/>
      <c r="T29" s="48" t="s">
        <v>148</v>
      </c>
      <c r="U29" s="48" t="s">
        <v>149</v>
      </c>
      <c r="V29" s="1"/>
      <c r="W29" s="1"/>
      <c r="X29" s="1"/>
      <c r="Y29" s="1"/>
      <c r="Z29" s="1"/>
    </row>
    <row r="30" ht="18.0" customHeight="1">
      <c r="A30" s="1"/>
      <c r="B30" s="125" t="str">
        <f>PRRAS!C174</f>
        <v>Manjak prihoda za pokriće u sljedećem razdoblju (AOP 150+152-149-151+153)</v>
      </c>
      <c r="C30" s="126"/>
      <c r="D30" s="126"/>
      <c r="E30" s="126"/>
      <c r="F30" s="126"/>
      <c r="G30" s="127"/>
      <c r="H30" s="122">
        <f>PRRAS!I174</f>
        <v>155</v>
      </c>
      <c r="I30" s="129">
        <f>PRRAS!J174</f>
        <v>0</v>
      </c>
      <c r="J30" s="129">
        <f>PRRAS!K174</f>
        <v>0</v>
      </c>
      <c r="K30" s="1"/>
      <c r="L30" s="1"/>
      <c r="M30" s="109">
        <v>8.0</v>
      </c>
      <c r="N30" s="110" t="s">
        <v>150</v>
      </c>
      <c r="O30" s="118">
        <v>8.0</v>
      </c>
      <c r="P30" s="63"/>
      <c r="Q30" s="63"/>
      <c r="R30" s="63"/>
      <c r="S30" s="63"/>
      <c r="T30" s="48" t="s">
        <v>151</v>
      </c>
      <c r="U30" s="48" t="s">
        <v>152</v>
      </c>
      <c r="V30" s="1"/>
      <c r="W30" s="1"/>
      <c r="X30" s="1"/>
      <c r="Y30" s="1"/>
      <c r="Z30" s="1"/>
    </row>
    <row r="31" ht="33.75" hidden="1" customHeight="1">
      <c r="A31" s="1"/>
      <c r="B31" s="107" t="s">
        <v>153</v>
      </c>
      <c r="C31" s="24"/>
      <c r="D31" s="24"/>
      <c r="E31" s="24"/>
      <c r="F31" s="24"/>
      <c r="G31" s="25"/>
      <c r="H31" s="108" t="s">
        <v>27</v>
      </c>
      <c r="I31" s="108" t="s">
        <v>134</v>
      </c>
      <c r="J31" s="108" t="s">
        <v>135</v>
      </c>
      <c r="K31" s="1"/>
      <c r="L31" s="1"/>
      <c r="M31" s="109">
        <v>9.0</v>
      </c>
      <c r="N31" s="110" t="s">
        <v>154</v>
      </c>
      <c r="O31" s="118">
        <v>17.0</v>
      </c>
      <c r="P31" s="63"/>
      <c r="Q31" s="63"/>
      <c r="R31" s="63"/>
      <c r="S31" s="63"/>
      <c r="T31" s="48" t="s">
        <v>155</v>
      </c>
      <c r="U31" s="48" t="s">
        <v>156</v>
      </c>
      <c r="V31" s="1"/>
      <c r="W31" s="1"/>
      <c r="X31" s="1"/>
      <c r="Y31" s="1"/>
      <c r="Z31" s="1"/>
    </row>
    <row r="32" ht="18.0" hidden="1" customHeight="1">
      <c r="A32" s="1"/>
      <c r="B32" s="113"/>
      <c r="C32" s="114"/>
      <c r="D32" s="114"/>
      <c r="E32" s="114"/>
      <c r="F32" s="114"/>
      <c r="G32" s="115"/>
      <c r="H32" s="116"/>
      <c r="I32" s="130"/>
      <c r="J32" s="130"/>
      <c r="K32" s="1"/>
      <c r="L32" s="1"/>
      <c r="M32" s="109">
        <v>10.0</v>
      </c>
      <c r="N32" s="110" t="s">
        <v>157</v>
      </c>
      <c r="O32" s="118">
        <v>12.0</v>
      </c>
      <c r="P32" s="63"/>
      <c r="Q32" s="63"/>
      <c r="R32" s="63"/>
      <c r="S32" s="63"/>
      <c r="T32" s="48" t="s">
        <v>158</v>
      </c>
      <c r="U32" s="48" t="s">
        <v>159</v>
      </c>
      <c r="V32" s="1"/>
      <c r="W32" s="1"/>
      <c r="X32" s="1"/>
      <c r="Y32" s="1"/>
      <c r="Z32" s="1"/>
    </row>
    <row r="33" ht="18.0" hidden="1" customHeight="1">
      <c r="A33" s="1"/>
      <c r="B33" s="119"/>
      <c r="C33" s="120"/>
      <c r="D33" s="120"/>
      <c r="E33" s="120"/>
      <c r="F33" s="120"/>
      <c r="G33" s="121"/>
      <c r="H33" s="122"/>
      <c r="I33" s="131"/>
      <c r="J33" s="131"/>
      <c r="K33" s="1"/>
      <c r="L33" s="1"/>
      <c r="M33" s="109">
        <v>11.0</v>
      </c>
      <c r="N33" s="110" t="s">
        <v>160</v>
      </c>
      <c r="O33" s="118">
        <v>2.0</v>
      </c>
      <c r="P33" s="63"/>
      <c r="Q33" s="63">
        <v>1.0</v>
      </c>
      <c r="R33" s="63" t="s">
        <v>161</v>
      </c>
      <c r="S33" s="63"/>
      <c r="T33" s="48" t="s">
        <v>162</v>
      </c>
      <c r="U33" s="48" t="s">
        <v>163</v>
      </c>
      <c r="V33" s="1"/>
      <c r="W33" s="1"/>
      <c r="X33" s="1"/>
      <c r="Y33" s="1"/>
      <c r="Z33" s="1"/>
    </row>
    <row r="34" ht="33.75" customHeight="1">
      <c r="A34" s="1"/>
      <c r="B34" s="107" t="s">
        <v>5</v>
      </c>
      <c r="C34" s="24"/>
      <c r="D34" s="24"/>
      <c r="E34" s="24"/>
      <c r="F34" s="24"/>
      <c r="G34" s="25"/>
      <c r="H34" s="108" t="s">
        <v>27</v>
      </c>
      <c r="I34" s="108" t="s">
        <v>164</v>
      </c>
      <c r="J34" s="108" t="s">
        <v>165</v>
      </c>
      <c r="K34" s="1"/>
      <c r="L34" s="1"/>
      <c r="M34" s="109">
        <v>12.0</v>
      </c>
      <c r="N34" s="110" t="s">
        <v>166</v>
      </c>
      <c r="O34" s="118">
        <v>5.0</v>
      </c>
      <c r="P34" s="63"/>
      <c r="Q34" s="63">
        <v>2.0</v>
      </c>
      <c r="R34" s="63" t="s">
        <v>167</v>
      </c>
      <c r="S34" s="63"/>
      <c r="T34" s="48" t="s">
        <v>168</v>
      </c>
      <c r="U34" s="48" t="s">
        <v>169</v>
      </c>
      <c r="V34" s="1"/>
      <c r="W34" s="1"/>
      <c r="X34" s="1"/>
      <c r="Y34" s="1"/>
      <c r="Z34" s="1"/>
    </row>
    <row r="35" ht="18.0" customHeight="1">
      <c r="A35" s="1"/>
      <c r="B35" s="113" t="str">
        <f>GPRIZNPF!C33</f>
        <v>PRIMICI UKUPNO  (AOP 001 do 004 + 011 do 014)</v>
      </c>
      <c r="C35" s="114"/>
      <c r="D35" s="114"/>
      <c r="E35" s="114"/>
      <c r="F35" s="114"/>
      <c r="G35" s="115"/>
      <c r="H35" s="116">
        <f>GPRIZNPF!I33</f>
        <v>15</v>
      </c>
      <c r="I35" s="117">
        <f>GPRIZNPF!J33</f>
        <v>0</v>
      </c>
      <c r="J35" s="117">
        <f>GPRIZNPF!K33</f>
        <v>0</v>
      </c>
      <c r="K35" s="1"/>
      <c r="L35" s="1"/>
      <c r="M35" s="109">
        <v>13.0</v>
      </c>
      <c r="N35" s="110" t="s">
        <v>170</v>
      </c>
      <c r="O35" s="118">
        <v>14.0</v>
      </c>
      <c r="P35" s="63"/>
      <c r="Q35" s="63">
        <v>3.0</v>
      </c>
      <c r="R35" s="63" t="s">
        <v>171</v>
      </c>
      <c r="S35" s="63"/>
      <c r="T35" s="48" t="s">
        <v>172</v>
      </c>
      <c r="U35" s="48" t="s">
        <v>173</v>
      </c>
      <c r="V35" s="1"/>
      <c r="W35" s="1"/>
      <c r="X35" s="1"/>
      <c r="Y35" s="1"/>
      <c r="Z35" s="1"/>
    </row>
    <row r="36" ht="18.0" customHeight="1">
      <c r="A36" s="1"/>
      <c r="B36" s="132" t="str">
        <f>GPRIZNPF!C47</f>
        <v>IZDACI UKUPNO (AOP 016 + 019 do 027)</v>
      </c>
      <c r="C36" s="126"/>
      <c r="D36" s="126"/>
      <c r="E36" s="126"/>
      <c r="F36" s="126"/>
      <c r="G36" s="127"/>
      <c r="H36" s="128">
        <f>GPRIZNPF!I47</f>
        <v>28</v>
      </c>
      <c r="I36" s="129">
        <f>GPRIZNPF!J47</f>
        <v>0</v>
      </c>
      <c r="J36" s="129">
        <f>GPRIZNPF!K47</f>
        <v>0</v>
      </c>
      <c r="K36" s="1"/>
      <c r="L36" s="1"/>
      <c r="M36" s="109">
        <v>15.0</v>
      </c>
      <c r="N36" s="110" t="s">
        <v>174</v>
      </c>
      <c r="O36" s="118">
        <v>20.0</v>
      </c>
      <c r="P36" s="63"/>
      <c r="Q36" s="63">
        <v>4.0</v>
      </c>
      <c r="R36" s="63" t="s">
        <v>175</v>
      </c>
      <c r="S36" s="63"/>
      <c r="T36" s="48" t="s">
        <v>176</v>
      </c>
      <c r="U36" s="48" t="s">
        <v>177</v>
      </c>
      <c r="V36" s="1"/>
      <c r="W36" s="1"/>
      <c r="X36" s="1"/>
      <c r="Y36" s="1"/>
      <c r="Z36" s="1"/>
    </row>
    <row r="37" ht="18.0" customHeight="1">
      <c r="A37" s="1"/>
      <c r="B37" s="119" t="str">
        <f>GPRIZNPF!C48</f>
        <v>VIŠAK/MANJAK PRIMITAKA TEKUĆE POSLOVNE GODINE (AOP 015-028) </v>
      </c>
      <c r="C37" s="120"/>
      <c r="D37" s="120"/>
      <c r="E37" s="120"/>
      <c r="F37" s="120"/>
      <c r="G37" s="121"/>
      <c r="H37" s="122">
        <f>GPRIZNPF!I48</f>
        <v>29</v>
      </c>
      <c r="I37" s="123">
        <f>GPRIZNPF!J48</f>
        <v>0</v>
      </c>
      <c r="J37" s="123">
        <f>GPRIZNPF!K48</f>
        <v>0</v>
      </c>
      <c r="K37" s="1"/>
      <c r="L37" s="1"/>
      <c r="M37" s="109">
        <v>16.0</v>
      </c>
      <c r="N37" s="110" t="s">
        <v>178</v>
      </c>
      <c r="O37" s="118">
        <v>14.0</v>
      </c>
      <c r="P37" s="63"/>
      <c r="Q37" s="63">
        <v>5.0</v>
      </c>
      <c r="R37" s="63" t="s">
        <v>179</v>
      </c>
      <c r="S37" s="63"/>
      <c r="T37" s="48" t="s">
        <v>180</v>
      </c>
      <c r="U37" s="48" t="s">
        <v>181</v>
      </c>
      <c r="V37" s="1"/>
      <c r="W37" s="1"/>
      <c r="X37" s="1"/>
      <c r="Y37" s="1"/>
      <c r="Z37" s="1"/>
    </row>
    <row r="38" ht="24.75" customHeight="1">
      <c r="A38" s="1"/>
      <c r="B38" s="133"/>
      <c r="C38" s="134"/>
      <c r="D38" s="134"/>
      <c r="E38" s="134"/>
      <c r="F38" s="134"/>
      <c r="G38" s="134"/>
      <c r="H38" s="134"/>
      <c r="I38" s="135"/>
      <c r="J38" s="135"/>
      <c r="K38" s="1"/>
      <c r="L38" s="1"/>
      <c r="M38" s="109">
        <v>17.0</v>
      </c>
      <c r="N38" s="110" t="s">
        <v>182</v>
      </c>
      <c r="O38" s="118">
        <v>13.0</v>
      </c>
      <c r="P38" s="63"/>
      <c r="Q38" s="63">
        <v>6.0</v>
      </c>
      <c r="R38" s="63" t="s">
        <v>183</v>
      </c>
      <c r="S38" s="63"/>
      <c r="T38" s="48" t="s">
        <v>184</v>
      </c>
      <c r="U38" s="48" t="s">
        <v>185</v>
      </c>
      <c r="V38" s="1"/>
      <c r="W38" s="1"/>
      <c r="X38" s="1"/>
      <c r="Y38" s="1"/>
      <c r="Z38" s="1"/>
    </row>
    <row r="39" ht="15.0" customHeight="1">
      <c r="A39" s="1"/>
      <c r="B39" s="136" t="s">
        <v>186</v>
      </c>
      <c r="D39" s="137" t="s">
        <v>187</v>
      </c>
      <c r="E39" s="73"/>
      <c r="F39" s="74"/>
      <c r="G39" s="134"/>
      <c r="H39" s="138" t="s">
        <v>188</v>
      </c>
      <c r="K39" s="1"/>
      <c r="L39" s="1"/>
      <c r="M39" s="109">
        <v>18.0</v>
      </c>
      <c r="N39" s="110" t="s">
        <v>189</v>
      </c>
      <c r="O39" s="118">
        <v>7.0</v>
      </c>
      <c r="P39" s="63"/>
      <c r="Q39" s="63">
        <v>7.0</v>
      </c>
      <c r="R39" s="63" t="s">
        <v>190</v>
      </c>
      <c r="S39" s="63"/>
      <c r="T39" s="48" t="s">
        <v>191</v>
      </c>
      <c r="U39" s="48" t="s">
        <v>192</v>
      </c>
      <c r="Y39" s="1"/>
      <c r="Z39" s="1"/>
    </row>
    <row r="40" ht="4.5" customHeight="1">
      <c r="A40" s="1"/>
      <c r="B40" s="103"/>
      <c r="C40" s="103"/>
      <c r="D40" s="139"/>
      <c r="E40" s="139"/>
      <c r="F40" s="139"/>
      <c r="G40" s="1"/>
      <c r="H40" s="1"/>
      <c r="I40" s="1"/>
      <c r="J40" s="1"/>
      <c r="K40" s="1"/>
      <c r="L40" s="1"/>
      <c r="M40" s="109">
        <v>19.0</v>
      </c>
      <c r="N40" s="110" t="s">
        <v>193</v>
      </c>
      <c r="O40" s="118">
        <v>5.0</v>
      </c>
      <c r="P40" s="63"/>
      <c r="Q40" s="63">
        <v>8.0</v>
      </c>
      <c r="R40" s="63" t="s">
        <v>194</v>
      </c>
      <c r="S40" s="63"/>
      <c r="T40" s="48" t="s">
        <v>195</v>
      </c>
      <c r="U40" s="48" t="s">
        <v>196</v>
      </c>
      <c r="V40" s="1"/>
      <c r="W40" s="1"/>
      <c r="X40" s="1"/>
      <c r="Y40" s="1"/>
      <c r="Z40" s="1"/>
    </row>
    <row r="41" ht="15.0" customHeight="1">
      <c r="A41" s="1"/>
      <c r="B41" s="136" t="s">
        <v>197</v>
      </c>
      <c r="D41" s="140" t="s">
        <v>198</v>
      </c>
      <c r="E41" s="74"/>
      <c r="F41" s="141"/>
      <c r="G41" s="134"/>
      <c r="H41" s="1"/>
      <c r="I41" s="1"/>
      <c r="J41" s="1"/>
      <c r="K41" s="1"/>
      <c r="L41" s="1"/>
      <c r="M41" s="109">
        <v>20.0</v>
      </c>
      <c r="N41" s="110" t="s">
        <v>199</v>
      </c>
      <c r="O41" s="118">
        <v>13.0</v>
      </c>
      <c r="P41" s="63"/>
      <c r="Q41" s="63">
        <v>9.0</v>
      </c>
      <c r="R41" s="63" t="s">
        <v>200</v>
      </c>
      <c r="S41" s="63"/>
      <c r="T41" s="48" t="s">
        <v>201</v>
      </c>
      <c r="U41" s="48" t="s">
        <v>202</v>
      </c>
      <c r="V41" s="1"/>
      <c r="W41" s="1"/>
      <c r="X41" s="1"/>
      <c r="Y41" s="1"/>
      <c r="Z41" s="1"/>
    </row>
    <row r="42" ht="4.5" customHeight="1">
      <c r="A42" s="1"/>
      <c r="B42" s="133"/>
      <c r="C42" s="134"/>
      <c r="D42" s="141"/>
      <c r="E42" s="141"/>
      <c r="F42" s="141"/>
      <c r="G42" s="134"/>
      <c r="H42" s="142"/>
      <c r="I42" s="143"/>
      <c r="J42" s="143"/>
      <c r="K42" s="1"/>
      <c r="L42" s="1"/>
      <c r="M42" s="109">
        <v>21.0</v>
      </c>
      <c r="N42" s="110" t="s">
        <v>203</v>
      </c>
      <c r="O42" s="118">
        <v>14.0</v>
      </c>
      <c r="P42" s="63"/>
      <c r="Q42" s="63">
        <v>10.0</v>
      </c>
      <c r="R42" s="63" t="s">
        <v>204</v>
      </c>
      <c r="S42" s="63"/>
      <c r="T42" s="48" t="s">
        <v>205</v>
      </c>
      <c r="U42" s="48" t="s">
        <v>206</v>
      </c>
      <c r="Y42" s="1"/>
      <c r="Z42" s="1"/>
    </row>
    <row r="43" ht="15.0" customHeight="1">
      <c r="A43" s="1"/>
      <c r="B43" s="136" t="s">
        <v>207</v>
      </c>
      <c r="D43" s="137" t="s">
        <v>208</v>
      </c>
      <c r="E43" s="73"/>
      <c r="F43" s="74"/>
      <c r="G43" s="1"/>
      <c r="H43" s="1"/>
      <c r="I43" s="1"/>
      <c r="J43" s="1"/>
      <c r="K43" s="1"/>
      <c r="L43" s="1"/>
      <c r="M43" s="109">
        <v>22.0</v>
      </c>
      <c r="N43" s="110" t="s">
        <v>209</v>
      </c>
      <c r="O43" s="118">
        <v>13.0</v>
      </c>
      <c r="P43" s="63"/>
      <c r="Q43" s="63">
        <v>11.0</v>
      </c>
      <c r="R43" s="63" t="s">
        <v>210</v>
      </c>
      <c r="S43" s="63"/>
      <c r="T43" s="48" t="s">
        <v>211</v>
      </c>
      <c r="U43" s="48" t="s">
        <v>212</v>
      </c>
      <c r="V43" s="1"/>
      <c r="W43" s="1"/>
      <c r="X43" s="1"/>
      <c r="Y43" s="1"/>
      <c r="Z43" s="1"/>
    </row>
    <row r="44" ht="4.5" customHeight="1">
      <c r="A44" s="1"/>
      <c r="B44" s="103"/>
      <c r="C44" s="103"/>
      <c r="D44" s="139"/>
      <c r="E44" s="139"/>
      <c r="F44" s="139"/>
      <c r="G44" s="1"/>
      <c r="H44" s="1"/>
      <c r="I44" s="1"/>
      <c r="J44" s="1"/>
      <c r="K44" s="1"/>
      <c r="L44" s="1"/>
      <c r="M44" s="109">
        <v>23.0</v>
      </c>
      <c r="N44" s="110" t="s">
        <v>213</v>
      </c>
      <c r="O44" s="118">
        <v>14.0</v>
      </c>
      <c r="P44" s="63"/>
      <c r="Q44" s="63">
        <v>12.0</v>
      </c>
      <c r="R44" s="63" t="s">
        <v>214</v>
      </c>
      <c r="S44" s="63"/>
      <c r="T44" s="48" t="s">
        <v>215</v>
      </c>
      <c r="U44" s="48" t="s">
        <v>216</v>
      </c>
      <c r="V44" s="1"/>
      <c r="W44" s="1"/>
      <c r="X44" s="1"/>
      <c r="Y44" s="1"/>
      <c r="Z44" s="1"/>
    </row>
    <row r="45" ht="15.0" customHeight="1">
      <c r="A45" s="1"/>
      <c r="B45" s="136" t="s">
        <v>217</v>
      </c>
      <c r="D45" s="137" t="s">
        <v>218</v>
      </c>
      <c r="E45" s="74"/>
      <c r="F45" s="144"/>
      <c r="G45" s="145"/>
      <c r="H45" s="1"/>
      <c r="I45" s="1"/>
      <c r="J45" s="1"/>
      <c r="K45" s="1"/>
      <c r="L45" s="1"/>
      <c r="M45" s="109">
        <v>24.0</v>
      </c>
      <c r="N45" s="110" t="s">
        <v>219</v>
      </c>
      <c r="O45" s="118">
        <v>7.0</v>
      </c>
      <c r="P45" s="63"/>
      <c r="Q45" s="63">
        <v>13.0</v>
      </c>
      <c r="R45" s="63" t="s">
        <v>220</v>
      </c>
      <c r="S45" s="63"/>
      <c r="T45" s="48" t="s">
        <v>221</v>
      </c>
      <c r="U45" s="48" t="s">
        <v>222</v>
      </c>
      <c r="V45" s="1"/>
      <c r="W45" s="1"/>
      <c r="X45" s="1"/>
      <c r="Y45" s="1"/>
      <c r="Z45" s="1"/>
    </row>
    <row r="46" ht="4.5" customHeight="1">
      <c r="A46" s="1"/>
      <c r="B46" s="63"/>
      <c r="C46" s="63"/>
      <c r="D46" s="63"/>
      <c r="E46" s="63"/>
      <c r="F46" s="139"/>
      <c r="G46" s="145"/>
      <c r="H46" s="1"/>
      <c r="I46" s="1"/>
      <c r="J46" s="1"/>
      <c r="K46" s="1"/>
      <c r="L46" s="1"/>
      <c r="M46" s="109">
        <v>25.0</v>
      </c>
      <c r="N46" s="110" t="s">
        <v>223</v>
      </c>
      <c r="O46" s="118">
        <v>19.0</v>
      </c>
      <c r="P46" s="63"/>
      <c r="Q46" s="63">
        <v>14.0</v>
      </c>
      <c r="R46" s="63" t="s">
        <v>224</v>
      </c>
      <c r="S46" s="63"/>
      <c r="T46" s="48" t="s">
        <v>225</v>
      </c>
      <c r="U46" s="48" t="s">
        <v>226</v>
      </c>
      <c r="V46" s="1"/>
      <c r="W46" s="1"/>
      <c r="X46" s="1"/>
      <c r="Y46" s="1"/>
      <c r="Z46" s="1"/>
    </row>
    <row r="47" ht="15.0" customHeight="1">
      <c r="A47" s="1"/>
      <c r="B47" s="136" t="s">
        <v>227</v>
      </c>
      <c r="D47" s="137" t="s">
        <v>228</v>
      </c>
      <c r="E47" s="74"/>
      <c r="F47" s="144"/>
      <c r="G47" s="1"/>
      <c r="H47" s="1"/>
      <c r="I47" s="1"/>
      <c r="J47" s="1"/>
      <c r="K47" s="1"/>
      <c r="L47" s="1"/>
      <c r="M47" s="109">
        <v>26.0</v>
      </c>
      <c r="N47" s="110" t="s">
        <v>229</v>
      </c>
      <c r="O47" s="118">
        <v>16.0</v>
      </c>
      <c r="P47" s="63"/>
      <c r="Q47" s="63">
        <v>15.0</v>
      </c>
      <c r="R47" s="63" t="s">
        <v>230</v>
      </c>
      <c r="S47" s="63"/>
      <c r="T47" s="48" t="s">
        <v>231</v>
      </c>
      <c r="U47" s="48" t="s">
        <v>232</v>
      </c>
      <c r="V47" s="1"/>
      <c r="W47" s="1"/>
      <c r="X47" s="1"/>
      <c r="Y47" s="1"/>
      <c r="Z47" s="1"/>
    </row>
    <row r="48" ht="4.5" customHeight="1">
      <c r="A48" s="1"/>
      <c r="B48" s="146"/>
      <c r="C48" s="146"/>
      <c r="D48" s="139"/>
      <c r="E48" s="139"/>
      <c r="F48" s="139"/>
      <c r="G48" s="1"/>
      <c r="H48" s="1"/>
      <c r="I48" s="1"/>
      <c r="J48" s="1"/>
      <c r="K48" s="1"/>
      <c r="L48" s="1"/>
      <c r="M48" s="109">
        <v>27.0</v>
      </c>
      <c r="N48" s="110" t="s">
        <v>233</v>
      </c>
      <c r="O48" s="118">
        <v>17.0</v>
      </c>
      <c r="P48" s="63"/>
      <c r="Q48" s="63">
        <v>16.0</v>
      </c>
      <c r="R48" s="63" t="s">
        <v>234</v>
      </c>
      <c r="S48" s="63"/>
      <c r="T48" s="48" t="s">
        <v>235</v>
      </c>
      <c r="U48" s="48" t="s">
        <v>236</v>
      </c>
      <c r="V48" s="1"/>
      <c r="W48" s="1"/>
      <c r="X48" s="1"/>
      <c r="Y48" s="1"/>
      <c r="Z48" s="1"/>
    </row>
    <row r="49" ht="15.0" customHeight="1">
      <c r="A49" s="1"/>
      <c r="B49" s="136" t="s">
        <v>237</v>
      </c>
      <c r="C49" s="38"/>
      <c r="D49" s="137" t="s">
        <v>238</v>
      </c>
      <c r="E49" s="73"/>
      <c r="F49" s="74"/>
      <c r="G49" s="1"/>
      <c r="H49" s="1"/>
      <c r="I49" s="1"/>
      <c r="J49" s="1"/>
      <c r="K49" s="1"/>
      <c r="L49" s="1"/>
      <c r="M49" s="109">
        <v>29.0</v>
      </c>
      <c r="N49" s="110" t="s">
        <v>239</v>
      </c>
      <c r="O49" s="118">
        <v>16.0</v>
      </c>
      <c r="P49" s="63"/>
      <c r="Q49" s="63">
        <v>17.0</v>
      </c>
      <c r="R49" s="63" t="s">
        <v>240</v>
      </c>
      <c r="S49" s="63"/>
      <c r="T49" s="48" t="s">
        <v>241</v>
      </c>
      <c r="U49" s="48" t="s">
        <v>242</v>
      </c>
      <c r="V49" s="1"/>
      <c r="W49" s="1"/>
      <c r="X49" s="1"/>
      <c r="Y49" s="1"/>
      <c r="Z49" s="1"/>
    </row>
    <row r="50" ht="28.5" customHeight="1">
      <c r="A50" s="1"/>
      <c r="B50" s="133"/>
      <c r="C50" s="134"/>
      <c r="D50" s="134"/>
      <c r="E50" s="134"/>
      <c r="F50" s="134"/>
      <c r="G50" s="134"/>
      <c r="H50" s="1"/>
      <c r="I50" s="1"/>
      <c r="J50" s="1"/>
      <c r="K50" s="1"/>
      <c r="L50" s="1"/>
      <c r="M50" s="109">
        <v>30.0</v>
      </c>
      <c r="N50" s="110" t="s">
        <v>243</v>
      </c>
      <c r="O50" s="118">
        <v>4.0</v>
      </c>
      <c r="P50" s="63"/>
      <c r="Q50" s="63">
        <v>18.0</v>
      </c>
      <c r="R50" s="63" t="s">
        <v>244</v>
      </c>
      <c r="S50" s="63"/>
      <c r="T50" s="48" t="s">
        <v>245</v>
      </c>
      <c r="U50" s="48" t="s">
        <v>246</v>
      </c>
      <c r="V50" s="1"/>
      <c r="W50" s="1"/>
      <c r="X50" s="1"/>
      <c r="Y50" s="1"/>
      <c r="Z50" s="1"/>
    </row>
    <row r="51" ht="20.25" customHeight="1">
      <c r="A51" s="1"/>
      <c r="B51" s="1"/>
      <c r="C51" s="1"/>
      <c r="D51" s="1"/>
      <c r="E51" s="1"/>
      <c r="F51" s="1"/>
      <c r="G51" s="1"/>
      <c r="H51" s="1"/>
      <c r="I51" s="147" t="s">
        <v>247</v>
      </c>
      <c r="K51" s="1"/>
      <c r="L51" s="1"/>
      <c r="M51" s="109">
        <v>32.0</v>
      </c>
      <c r="N51" s="110" t="s">
        <v>248</v>
      </c>
      <c r="O51" s="118">
        <v>16.0</v>
      </c>
      <c r="P51" s="63"/>
      <c r="Q51" s="63">
        <v>19.0</v>
      </c>
      <c r="R51" s="63" t="s">
        <v>249</v>
      </c>
      <c r="S51" s="63"/>
      <c r="T51" s="48" t="s">
        <v>250</v>
      </c>
      <c r="U51" s="48" t="s">
        <v>251</v>
      </c>
      <c r="V51" s="1"/>
      <c r="W51" s="1"/>
      <c r="X51" s="1"/>
      <c r="Y51" s="1"/>
      <c r="Z51" s="1"/>
    </row>
    <row r="52" ht="15.0" customHeight="1">
      <c r="A52" s="1"/>
      <c r="B52" s="1"/>
      <c r="C52" s="1"/>
      <c r="D52" s="1"/>
      <c r="E52" s="1"/>
      <c r="F52" s="1"/>
      <c r="G52" s="1"/>
      <c r="H52" s="1"/>
      <c r="I52" s="1"/>
      <c r="J52" s="1"/>
      <c r="K52" s="1"/>
      <c r="L52" s="1"/>
      <c r="M52" s="109">
        <v>33.0</v>
      </c>
      <c r="N52" s="110" t="s">
        <v>252</v>
      </c>
      <c r="O52" s="118">
        <v>1.0</v>
      </c>
      <c r="P52" s="63"/>
      <c r="Q52" s="63">
        <v>20.0</v>
      </c>
      <c r="R52" s="63" t="s">
        <v>253</v>
      </c>
      <c r="S52" s="63"/>
      <c r="T52" s="48" t="s">
        <v>254</v>
      </c>
      <c r="U52" s="48" t="s">
        <v>255</v>
      </c>
      <c r="V52" s="1"/>
      <c r="W52" s="1"/>
      <c r="X52" s="1"/>
      <c r="Y52" s="1"/>
      <c r="Z52" s="1"/>
    </row>
    <row r="53" ht="15.0" customHeight="1">
      <c r="A53" s="1"/>
      <c r="B53" s="148" t="str">
        <f>"Verzija Excel datoteke: "&amp;MID(PraviPod707!G30,1,1)&amp;"."&amp;MID(PraviPod707!G30,2,1)&amp;"."&amp;MID(PraviPod707!G30,3,1)&amp;"."</f>
        <v>Verzija Excel datoteke: 6.0.6.</v>
      </c>
      <c r="C53" s="149"/>
      <c r="D53" s="1"/>
      <c r="E53" s="1"/>
      <c r="F53" s="1"/>
      <c r="G53" s="1"/>
      <c r="H53" s="1"/>
      <c r="I53" s="147" t="s">
        <v>256</v>
      </c>
      <c r="K53" s="1"/>
      <c r="L53" s="1"/>
      <c r="M53" s="109">
        <v>34.0</v>
      </c>
      <c r="N53" s="110" t="s">
        <v>257</v>
      </c>
      <c r="O53" s="118">
        <v>1.0</v>
      </c>
      <c r="P53" s="63"/>
      <c r="Q53" s="63">
        <v>21.0</v>
      </c>
      <c r="R53" s="63" t="s">
        <v>258</v>
      </c>
      <c r="S53" s="63"/>
      <c r="T53" s="48" t="s">
        <v>259</v>
      </c>
      <c r="U53" s="48" t="s">
        <v>260</v>
      </c>
      <c r="V53" s="1"/>
      <c r="W53" s="1"/>
      <c r="X53" s="1"/>
      <c r="Y53" s="1"/>
      <c r="Z53" s="1"/>
    </row>
    <row r="54" ht="12.75" customHeight="1">
      <c r="A54" s="1"/>
      <c r="B54" s="1"/>
      <c r="C54" s="1"/>
      <c r="D54" s="1"/>
      <c r="E54" s="1"/>
      <c r="F54" s="1"/>
      <c r="G54" s="1"/>
      <c r="H54" s="1"/>
      <c r="I54" s="1"/>
      <c r="J54" s="1"/>
      <c r="K54" s="1"/>
      <c r="L54" s="1"/>
      <c r="M54" s="109">
        <v>35.0</v>
      </c>
      <c r="N54" s="110" t="s">
        <v>261</v>
      </c>
      <c r="O54" s="118">
        <v>11.0</v>
      </c>
      <c r="P54" s="63"/>
      <c r="Q54" s="63"/>
      <c r="R54" s="63"/>
      <c r="S54" s="63"/>
      <c r="T54" s="48" t="s">
        <v>262</v>
      </c>
      <c r="U54" s="48" t="s">
        <v>263</v>
      </c>
      <c r="V54" s="1"/>
      <c r="W54" s="1"/>
      <c r="X54" s="1"/>
      <c r="Y54" s="1"/>
      <c r="Z54" s="1"/>
    </row>
    <row r="55" ht="12.75" hidden="1" customHeight="1">
      <c r="A55" s="1"/>
      <c r="B55" s="1"/>
      <c r="C55" s="1"/>
      <c r="D55" s="1"/>
      <c r="E55" s="1"/>
      <c r="F55" s="1"/>
      <c r="G55" s="1"/>
      <c r="H55" s="1"/>
      <c r="I55" s="1"/>
      <c r="J55" s="1"/>
      <c r="K55" s="1"/>
      <c r="L55" s="1"/>
      <c r="M55" s="109">
        <v>36.0</v>
      </c>
      <c r="N55" s="110" t="s">
        <v>264</v>
      </c>
      <c r="O55" s="118">
        <v>5.0</v>
      </c>
      <c r="P55" s="63"/>
      <c r="Q55" s="63"/>
      <c r="R55" s="63"/>
      <c r="S55" s="63"/>
      <c r="T55" s="48" t="s">
        <v>265</v>
      </c>
      <c r="U55" s="48" t="s">
        <v>266</v>
      </c>
      <c r="V55" s="1"/>
      <c r="W55" s="1"/>
      <c r="X55" s="1"/>
      <c r="Y55" s="1"/>
      <c r="Z55" s="1"/>
    </row>
    <row r="56" ht="12.75" hidden="1" customHeight="1">
      <c r="A56" s="1"/>
      <c r="B56" s="1"/>
      <c r="C56" s="1"/>
      <c r="D56" s="1"/>
      <c r="E56" s="1"/>
      <c r="F56" s="1"/>
      <c r="G56" s="1"/>
      <c r="H56" s="1"/>
      <c r="I56" s="1"/>
      <c r="J56" s="1"/>
      <c r="K56" s="1"/>
      <c r="L56" s="1"/>
      <c r="M56" s="109">
        <v>37.0</v>
      </c>
      <c r="N56" s="110" t="s">
        <v>267</v>
      </c>
      <c r="O56" s="118">
        <v>9.0</v>
      </c>
      <c r="P56" s="63"/>
      <c r="Q56" s="63"/>
      <c r="R56" s="63"/>
      <c r="S56" s="63"/>
      <c r="T56" s="48" t="s">
        <v>268</v>
      </c>
      <c r="U56" s="48" t="s">
        <v>269</v>
      </c>
      <c r="V56" s="1"/>
      <c r="W56" s="1"/>
      <c r="X56" s="1"/>
      <c r="Y56" s="1"/>
      <c r="Z56" s="1"/>
    </row>
    <row r="57" ht="12.75" hidden="1" customHeight="1">
      <c r="A57" s="1"/>
      <c r="B57" s="1"/>
      <c r="C57" s="1"/>
      <c r="D57" s="1"/>
      <c r="E57" s="1"/>
      <c r="F57" s="1"/>
      <c r="G57" s="1"/>
      <c r="H57" s="1"/>
      <c r="I57" s="1"/>
      <c r="J57" s="1"/>
      <c r="K57" s="1"/>
      <c r="L57" s="1"/>
      <c r="M57" s="109">
        <v>38.0</v>
      </c>
      <c r="N57" s="110" t="s">
        <v>270</v>
      </c>
      <c r="O57" s="118">
        <v>8.0</v>
      </c>
      <c r="P57" s="63"/>
      <c r="Q57" s="63"/>
      <c r="R57" s="63"/>
      <c r="S57" s="63"/>
      <c r="T57" s="48" t="s">
        <v>271</v>
      </c>
      <c r="U57" s="48" t="s">
        <v>272</v>
      </c>
      <c r="V57" s="1"/>
      <c r="W57" s="1"/>
      <c r="X57" s="1"/>
      <c r="Y57" s="1"/>
      <c r="Z57" s="1"/>
    </row>
    <row r="58" ht="12.75" hidden="1" customHeight="1">
      <c r="A58" s="1"/>
      <c r="B58" s="1"/>
      <c r="C58" s="1"/>
      <c r="D58" s="1"/>
      <c r="E58" s="1"/>
      <c r="F58" s="1"/>
      <c r="G58" s="1"/>
      <c r="H58" s="1"/>
      <c r="I58" s="1"/>
      <c r="J58" s="1"/>
      <c r="K58" s="1"/>
      <c r="L58" s="1"/>
      <c r="M58" s="109">
        <v>39.0</v>
      </c>
      <c r="N58" s="110" t="s">
        <v>273</v>
      </c>
      <c r="O58" s="118">
        <v>12.0</v>
      </c>
      <c r="P58" s="63"/>
      <c r="Q58" s="63"/>
      <c r="R58" s="63"/>
      <c r="S58" s="63"/>
      <c r="T58" s="48" t="s">
        <v>274</v>
      </c>
      <c r="U58" s="48" t="s">
        <v>275</v>
      </c>
      <c r="V58" s="1"/>
      <c r="W58" s="1"/>
      <c r="X58" s="1"/>
      <c r="Y58" s="1"/>
      <c r="Z58" s="1"/>
    </row>
    <row r="59" ht="12.75" hidden="1" customHeight="1">
      <c r="A59" s="1"/>
      <c r="B59" s="1"/>
      <c r="C59" s="1"/>
      <c r="D59" s="1"/>
      <c r="E59" s="1"/>
      <c r="F59" s="1"/>
      <c r="G59" s="1"/>
      <c r="H59" s="1"/>
      <c r="I59" s="1"/>
      <c r="J59" s="1"/>
      <c r="K59" s="1"/>
      <c r="L59" s="1"/>
      <c r="M59" s="109">
        <v>40.0</v>
      </c>
      <c r="N59" s="110" t="s">
        <v>276</v>
      </c>
      <c r="O59" s="118">
        <v>18.0</v>
      </c>
      <c r="P59" s="63"/>
      <c r="Q59" s="63"/>
      <c r="R59" s="63"/>
      <c r="S59" s="63"/>
      <c r="T59" s="48" t="s">
        <v>277</v>
      </c>
      <c r="U59" s="48" t="s">
        <v>278</v>
      </c>
      <c r="V59" s="1"/>
      <c r="W59" s="1"/>
      <c r="X59" s="1"/>
      <c r="Y59" s="1"/>
      <c r="Z59" s="1"/>
    </row>
    <row r="60" ht="12.75" hidden="1" customHeight="1">
      <c r="A60" s="1"/>
      <c r="B60" s="1"/>
      <c r="C60" s="1"/>
      <c r="D60" s="1"/>
      <c r="E60" s="1"/>
      <c r="F60" s="1"/>
      <c r="G60" s="1"/>
      <c r="H60" s="1"/>
      <c r="I60" s="1"/>
      <c r="J60" s="1"/>
      <c r="K60" s="1"/>
      <c r="L60" s="1"/>
      <c r="M60" s="109">
        <v>41.0</v>
      </c>
      <c r="N60" s="110" t="s">
        <v>279</v>
      </c>
      <c r="O60" s="118">
        <v>2.0</v>
      </c>
      <c r="P60" s="63"/>
      <c r="Q60" s="63"/>
      <c r="R60" s="63"/>
      <c r="S60" s="63"/>
      <c r="T60" s="48" t="s">
        <v>280</v>
      </c>
      <c r="U60" s="48" t="s">
        <v>281</v>
      </c>
      <c r="V60" s="1"/>
      <c r="W60" s="1"/>
      <c r="X60" s="1"/>
      <c r="Y60" s="1"/>
      <c r="Z60" s="1"/>
    </row>
    <row r="61" ht="12.75" hidden="1" customHeight="1">
      <c r="A61" s="1"/>
      <c r="B61" s="1"/>
      <c r="C61" s="1"/>
      <c r="D61" s="1"/>
      <c r="E61" s="1"/>
      <c r="F61" s="1"/>
      <c r="G61" s="1"/>
      <c r="H61" s="1"/>
      <c r="I61" s="1"/>
      <c r="J61" s="1"/>
      <c r="K61" s="1"/>
      <c r="L61" s="1"/>
      <c r="M61" s="109">
        <v>42.0</v>
      </c>
      <c r="N61" s="110" t="s">
        <v>282</v>
      </c>
      <c r="O61" s="118">
        <v>18.0</v>
      </c>
      <c r="P61" s="63"/>
      <c r="Q61" s="63"/>
      <c r="R61" s="63"/>
      <c r="S61" s="63"/>
      <c r="T61" s="48" t="s">
        <v>283</v>
      </c>
      <c r="U61" s="48" t="s">
        <v>284</v>
      </c>
      <c r="V61" s="1"/>
      <c r="W61" s="1"/>
      <c r="X61" s="1"/>
      <c r="Y61" s="1"/>
      <c r="Z61" s="1"/>
    </row>
    <row r="62" ht="12.75" hidden="1" customHeight="1">
      <c r="A62" s="1"/>
      <c r="B62" s="1"/>
      <c r="C62" s="1"/>
      <c r="D62" s="1"/>
      <c r="E62" s="1"/>
      <c r="F62" s="1"/>
      <c r="G62" s="1"/>
      <c r="H62" s="1"/>
      <c r="I62" s="1"/>
      <c r="J62" s="1"/>
      <c r="K62" s="1"/>
      <c r="L62" s="1"/>
      <c r="M62" s="109">
        <v>43.0</v>
      </c>
      <c r="N62" s="110" t="s">
        <v>285</v>
      </c>
      <c r="O62" s="118">
        <v>18.0</v>
      </c>
      <c r="P62" s="63"/>
      <c r="Q62" s="63"/>
      <c r="R62" s="63"/>
      <c r="S62" s="63"/>
      <c r="T62" s="48" t="s">
        <v>286</v>
      </c>
      <c r="U62" s="48" t="s">
        <v>287</v>
      </c>
      <c r="V62" s="1"/>
      <c r="W62" s="1"/>
      <c r="X62" s="1"/>
      <c r="Y62" s="1"/>
      <c r="Z62" s="1"/>
    </row>
    <row r="63" ht="12.75" hidden="1" customHeight="1">
      <c r="A63" s="1"/>
      <c r="B63" s="1"/>
      <c r="C63" s="1"/>
      <c r="D63" s="1"/>
      <c r="E63" s="1"/>
      <c r="F63" s="1"/>
      <c r="G63" s="1"/>
      <c r="H63" s="1"/>
      <c r="I63" s="1"/>
      <c r="J63" s="1"/>
      <c r="K63" s="1"/>
      <c r="L63" s="1"/>
      <c r="M63" s="109">
        <v>44.0</v>
      </c>
      <c r="N63" s="110" t="s">
        <v>288</v>
      </c>
      <c r="O63" s="118">
        <v>16.0</v>
      </c>
      <c r="P63" s="63"/>
      <c r="Q63" s="63"/>
      <c r="R63" s="63"/>
      <c r="S63" s="63"/>
      <c r="T63" s="48" t="s">
        <v>289</v>
      </c>
      <c r="U63" s="48" t="s">
        <v>290</v>
      </c>
      <c r="V63" s="1"/>
      <c r="W63" s="1"/>
      <c r="X63" s="1"/>
      <c r="Y63" s="1"/>
      <c r="Z63" s="1"/>
    </row>
    <row r="64" ht="12.75" hidden="1" customHeight="1">
      <c r="A64" s="1"/>
      <c r="B64" s="1"/>
      <c r="C64" s="1"/>
      <c r="D64" s="1"/>
      <c r="E64" s="1"/>
      <c r="F64" s="1"/>
      <c r="G64" s="1"/>
      <c r="H64" s="1"/>
      <c r="I64" s="1"/>
      <c r="J64" s="1"/>
      <c r="K64" s="1"/>
      <c r="L64" s="1"/>
      <c r="M64" s="109">
        <v>46.0</v>
      </c>
      <c r="N64" s="110" t="s">
        <v>291</v>
      </c>
      <c r="O64" s="118">
        <v>12.0</v>
      </c>
      <c r="P64" s="63"/>
      <c r="Q64" s="63"/>
      <c r="R64" s="63"/>
      <c r="S64" s="63"/>
      <c r="T64" s="48" t="s">
        <v>292</v>
      </c>
      <c r="U64" s="48" t="s">
        <v>293</v>
      </c>
      <c r="V64" s="1"/>
      <c r="W64" s="1"/>
      <c r="X64" s="1"/>
      <c r="Y64" s="1"/>
      <c r="Z64" s="1"/>
    </row>
    <row r="65" ht="12.75" hidden="1" customHeight="1">
      <c r="A65" s="1"/>
      <c r="B65" s="1"/>
      <c r="C65" s="1"/>
      <c r="D65" s="1"/>
      <c r="E65" s="1"/>
      <c r="F65" s="1"/>
      <c r="G65" s="1"/>
      <c r="H65" s="1"/>
      <c r="I65" s="1"/>
      <c r="J65" s="1"/>
      <c r="K65" s="1"/>
      <c r="L65" s="1"/>
      <c r="M65" s="109">
        <v>47.0</v>
      </c>
      <c r="N65" s="110" t="s">
        <v>294</v>
      </c>
      <c r="O65" s="118">
        <v>18.0</v>
      </c>
      <c r="P65" s="63"/>
      <c r="Q65" s="63"/>
      <c r="R65" s="63"/>
      <c r="S65" s="63"/>
      <c r="T65" s="48" t="s">
        <v>295</v>
      </c>
      <c r="U65" s="48" t="s">
        <v>296</v>
      </c>
      <c r="V65" s="1"/>
      <c r="W65" s="1"/>
      <c r="X65" s="1"/>
      <c r="Y65" s="1"/>
      <c r="Z65" s="1"/>
    </row>
    <row r="66" ht="12.75" hidden="1" customHeight="1">
      <c r="A66" s="1"/>
      <c r="B66" s="1"/>
      <c r="C66" s="1"/>
      <c r="D66" s="1"/>
      <c r="E66" s="1"/>
      <c r="F66" s="1"/>
      <c r="G66" s="1"/>
      <c r="H66" s="1"/>
      <c r="I66" s="1"/>
      <c r="J66" s="1"/>
      <c r="K66" s="1"/>
      <c r="L66" s="1"/>
      <c r="M66" s="109">
        <v>48.0</v>
      </c>
      <c r="N66" s="110" t="s">
        <v>297</v>
      </c>
      <c r="O66" s="118">
        <v>5.0</v>
      </c>
      <c r="P66" s="63"/>
      <c r="Q66" s="63"/>
      <c r="R66" s="63"/>
      <c r="S66" s="63"/>
      <c r="T66" s="48" t="s">
        <v>298</v>
      </c>
      <c r="U66" s="48" t="s">
        <v>299</v>
      </c>
      <c r="V66" s="1"/>
      <c r="W66" s="1"/>
      <c r="X66" s="1"/>
      <c r="Y66" s="1"/>
      <c r="Z66" s="1"/>
    </row>
    <row r="67" ht="12.75" hidden="1" customHeight="1">
      <c r="A67" s="1"/>
      <c r="B67" s="1"/>
      <c r="C67" s="1"/>
      <c r="D67" s="1"/>
      <c r="E67" s="1"/>
      <c r="F67" s="1"/>
      <c r="G67" s="1"/>
      <c r="H67" s="1"/>
      <c r="I67" s="1"/>
      <c r="J67" s="1"/>
      <c r="K67" s="1"/>
      <c r="L67" s="1"/>
      <c r="M67" s="109">
        <v>49.0</v>
      </c>
      <c r="N67" s="110" t="s">
        <v>300</v>
      </c>
      <c r="O67" s="118">
        <v>4.0</v>
      </c>
      <c r="P67" s="63"/>
      <c r="Q67" s="63"/>
      <c r="R67" s="63"/>
      <c r="S67" s="63"/>
      <c r="T67" s="48" t="s">
        <v>301</v>
      </c>
      <c r="U67" s="48" t="s">
        <v>302</v>
      </c>
      <c r="V67" s="1"/>
      <c r="W67" s="1"/>
      <c r="X67" s="1"/>
      <c r="Y67" s="1"/>
      <c r="Z67" s="1"/>
    </row>
    <row r="68" ht="12.75" hidden="1" customHeight="1">
      <c r="A68" s="1"/>
      <c r="B68" s="1"/>
      <c r="C68" s="1"/>
      <c r="D68" s="1"/>
      <c r="E68" s="1"/>
      <c r="F68" s="1"/>
      <c r="G68" s="1"/>
      <c r="H68" s="1"/>
      <c r="I68" s="1"/>
      <c r="J68" s="1"/>
      <c r="K68" s="1"/>
      <c r="L68" s="1"/>
      <c r="M68" s="109">
        <v>50.0</v>
      </c>
      <c r="N68" s="110" t="s">
        <v>303</v>
      </c>
      <c r="O68" s="118">
        <v>17.0</v>
      </c>
      <c r="P68" s="63"/>
      <c r="Q68" s="63"/>
      <c r="R68" s="63"/>
      <c r="S68" s="63"/>
      <c r="T68" s="48" t="s">
        <v>304</v>
      </c>
      <c r="U68" s="48" t="s">
        <v>305</v>
      </c>
      <c r="V68" s="1"/>
      <c r="W68" s="1"/>
      <c r="X68" s="1"/>
      <c r="Y68" s="1"/>
      <c r="Z68" s="1"/>
    </row>
    <row r="69" ht="12.75" hidden="1" customHeight="1">
      <c r="A69" s="1"/>
      <c r="B69" s="1"/>
      <c r="C69" s="1"/>
      <c r="D69" s="1"/>
      <c r="E69" s="1"/>
      <c r="F69" s="1"/>
      <c r="G69" s="1"/>
      <c r="H69" s="1"/>
      <c r="I69" s="1"/>
      <c r="J69" s="1"/>
      <c r="K69" s="1"/>
      <c r="L69" s="1"/>
      <c r="M69" s="109">
        <v>51.0</v>
      </c>
      <c r="N69" s="110" t="s">
        <v>306</v>
      </c>
      <c r="O69" s="118">
        <v>15.0</v>
      </c>
      <c r="P69" s="63"/>
      <c r="Q69" s="63"/>
      <c r="R69" s="63"/>
      <c r="S69" s="63"/>
      <c r="T69" s="48" t="s">
        <v>307</v>
      </c>
      <c r="U69" s="48" t="s">
        <v>308</v>
      </c>
      <c r="V69" s="1"/>
      <c r="W69" s="1"/>
      <c r="X69" s="1"/>
      <c r="Y69" s="1"/>
      <c r="Z69" s="1"/>
    </row>
    <row r="70" ht="12.75" hidden="1" customHeight="1">
      <c r="A70" s="1"/>
      <c r="B70" s="1"/>
      <c r="C70" s="1"/>
      <c r="D70" s="1"/>
      <c r="E70" s="1"/>
      <c r="F70" s="1"/>
      <c r="G70" s="1"/>
      <c r="H70" s="1"/>
      <c r="I70" s="1"/>
      <c r="J70" s="1"/>
      <c r="K70" s="1"/>
      <c r="L70" s="1"/>
      <c r="M70" s="109">
        <v>52.0</v>
      </c>
      <c r="N70" s="110" t="s">
        <v>309</v>
      </c>
      <c r="O70" s="118">
        <v>8.0</v>
      </c>
      <c r="P70" s="63"/>
      <c r="Q70" s="63"/>
      <c r="R70" s="63"/>
      <c r="S70" s="63"/>
      <c r="T70" s="48" t="s">
        <v>310</v>
      </c>
      <c r="U70" s="48" t="s">
        <v>311</v>
      </c>
      <c r="V70" s="1"/>
      <c r="W70" s="1"/>
      <c r="X70" s="1"/>
      <c r="Y70" s="1"/>
      <c r="Z70" s="1"/>
    </row>
    <row r="71" ht="12.75" hidden="1" customHeight="1">
      <c r="A71" s="1"/>
      <c r="B71" s="1"/>
      <c r="C71" s="1"/>
      <c r="D71" s="1"/>
      <c r="E71" s="1"/>
      <c r="F71" s="1"/>
      <c r="G71" s="1"/>
      <c r="H71" s="1"/>
      <c r="I71" s="1"/>
      <c r="J71" s="1"/>
      <c r="K71" s="1"/>
      <c r="L71" s="1"/>
      <c r="M71" s="109">
        <v>53.0</v>
      </c>
      <c r="N71" s="110" t="s">
        <v>312</v>
      </c>
      <c r="O71" s="118">
        <v>8.0</v>
      </c>
      <c r="P71" s="63"/>
      <c r="Q71" s="63"/>
      <c r="R71" s="63"/>
      <c r="S71" s="63"/>
      <c r="T71" s="48" t="s">
        <v>313</v>
      </c>
      <c r="U71" s="48" t="s">
        <v>314</v>
      </c>
      <c r="V71" s="1"/>
      <c r="W71" s="1"/>
      <c r="X71" s="1"/>
      <c r="Y71" s="1"/>
      <c r="Z71" s="1"/>
    </row>
    <row r="72" ht="12.75" hidden="1" customHeight="1">
      <c r="A72" s="1"/>
      <c r="B72" s="1"/>
      <c r="C72" s="1"/>
      <c r="D72" s="1"/>
      <c r="E72" s="1"/>
      <c r="F72" s="1"/>
      <c r="G72" s="1"/>
      <c r="H72" s="1"/>
      <c r="I72" s="1"/>
      <c r="J72" s="1"/>
      <c r="K72" s="1"/>
      <c r="L72" s="1"/>
      <c r="M72" s="109">
        <v>54.0</v>
      </c>
      <c r="N72" s="110" t="s">
        <v>315</v>
      </c>
      <c r="O72" s="118">
        <v>10.0</v>
      </c>
      <c r="P72" s="63"/>
      <c r="Q72" s="63"/>
      <c r="R72" s="63"/>
      <c r="S72" s="63"/>
      <c r="T72" s="48" t="s">
        <v>316</v>
      </c>
      <c r="U72" s="48" t="s">
        <v>317</v>
      </c>
      <c r="V72" s="1"/>
      <c r="W72" s="1"/>
      <c r="X72" s="1"/>
      <c r="Y72" s="1"/>
      <c r="Z72" s="1"/>
    </row>
    <row r="73" ht="12.75" hidden="1" customHeight="1">
      <c r="A73" s="1"/>
      <c r="B73" s="1"/>
      <c r="C73" s="1"/>
      <c r="D73" s="1"/>
      <c r="E73" s="1"/>
      <c r="F73" s="1"/>
      <c r="G73" s="1"/>
      <c r="H73" s="1"/>
      <c r="I73" s="1"/>
      <c r="J73" s="1"/>
      <c r="K73" s="1"/>
      <c r="L73" s="1"/>
      <c r="M73" s="109">
        <v>55.0</v>
      </c>
      <c r="N73" s="110" t="s">
        <v>318</v>
      </c>
      <c r="O73" s="118">
        <v>8.0</v>
      </c>
      <c r="P73" s="63"/>
      <c r="Q73" s="63"/>
      <c r="R73" s="63"/>
      <c r="S73" s="63"/>
      <c r="T73" s="48" t="s">
        <v>319</v>
      </c>
      <c r="U73" s="48" t="s">
        <v>320</v>
      </c>
      <c r="V73" s="1"/>
      <c r="W73" s="1"/>
      <c r="X73" s="1"/>
      <c r="Y73" s="1"/>
      <c r="Z73" s="1"/>
    </row>
    <row r="74" ht="12.75" hidden="1" customHeight="1">
      <c r="A74" s="1"/>
      <c r="B74" s="1"/>
      <c r="C74" s="1"/>
      <c r="D74" s="1"/>
      <c r="E74" s="1"/>
      <c r="F74" s="1"/>
      <c r="G74" s="1"/>
      <c r="H74" s="1"/>
      <c r="I74" s="1"/>
      <c r="J74" s="1"/>
      <c r="K74" s="1"/>
      <c r="L74" s="1"/>
      <c r="M74" s="109">
        <v>56.0</v>
      </c>
      <c r="N74" s="110" t="s">
        <v>321</v>
      </c>
      <c r="O74" s="118">
        <v>10.0</v>
      </c>
      <c r="P74" s="63"/>
      <c r="Q74" s="63"/>
      <c r="R74" s="63"/>
      <c r="S74" s="63"/>
      <c r="T74" s="48" t="s">
        <v>322</v>
      </c>
      <c r="U74" s="48" t="s">
        <v>323</v>
      </c>
      <c r="V74" s="1"/>
      <c r="W74" s="1"/>
      <c r="X74" s="1"/>
      <c r="Y74" s="1"/>
      <c r="Z74" s="1"/>
    </row>
    <row r="75" ht="12.75" hidden="1" customHeight="1">
      <c r="A75" s="1"/>
      <c r="B75" s="1"/>
      <c r="C75" s="1"/>
      <c r="D75" s="1"/>
      <c r="E75" s="1"/>
      <c r="F75" s="1"/>
      <c r="G75" s="1"/>
      <c r="H75" s="1"/>
      <c r="I75" s="1"/>
      <c r="J75" s="1"/>
      <c r="K75" s="1"/>
      <c r="L75" s="1"/>
      <c r="M75" s="109">
        <v>57.0</v>
      </c>
      <c r="N75" s="110" t="s">
        <v>324</v>
      </c>
      <c r="O75" s="118">
        <v>10.0</v>
      </c>
      <c r="P75" s="63"/>
      <c r="Q75" s="63"/>
      <c r="R75" s="63"/>
      <c r="S75" s="63"/>
      <c r="T75" s="48" t="s">
        <v>325</v>
      </c>
      <c r="U75" s="48" t="s">
        <v>326</v>
      </c>
      <c r="V75" s="1"/>
      <c r="W75" s="1"/>
      <c r="X75" s="1"/>
      <c r="Y75" s="1"/>
      <c r="Z75" s="1"/>
    </row>
    <row r="76" ht="12.75" hidden="1" customHeight="1">
      <c r="A76" s="1"/>
      <c r="B76" s="1"/>
      <c r="C76" s="1"/>
      <c r="D76" s="1"/>
      <c r="E76" s="1"/>
      <c r="F76" s="1"/>
      <c r="G76" s="1"/>
      <c r="H76" s="1"/>
      <c r="I76" s="1"/>
      <c r="J76" s="1"/>
      <c r="K76" s="1"/>
      <c r="L76" s="1"/>
      <c r="M76" s="109">
        <v>58.0</v>
      </c>
      <c r="N76" s="110" t="s">
        <v>327</v>
      </c>
      <c r="O76" s="118">
        <v>11.0</v>
      </c>
      <c r="P76" s="63"/>
      <c r="Q76" s="63"/>
      <c r="R76" s="63"/>
      <c r="S76" s="63"/>
      <c r="T76" s="48" t="s">
        <v>328</v>
      </c>
      <c r="U76" s="48" t="s">
        <v>329</v>
      </c>
      <c r="V76" s="1"/>
      <c r="W76" s="1"/>
      <c r="X76" s="1"/>
      <c r="Y76" s="1"/>
      <c r="Z76" s="1"/>
    </row>
    <row r="77" ht="12.75" hidden="1" customHeight="1">
      <c r="A77" s="1"/>
      <c r="B77" s="1"/>
      <c r="C77" s="1"/>
      <c r="D77" s="1"/>
      <c r="E77" s="1"/>
      <c r="F77" s="1"/>
      <c r="G77" s="1"/>
      <c r="H77" s="1"/>
      <c r="I77" s="1"/>
      <c r="J77" s="1"/>
      <c r="K77" s="1"/>
      <c r="L77" s="1"/>
      <c r="M77" s="109">
        <v>60.0</v>
      </c>
      <c r="N77" s="110" t="s">
        <v>330</v>
      </c>
      <c r="O77" s="118">
        <v>20.0</v>
      </c>
      <c r="P77" s="63"/>
      <c r="Q77" s="63"/>
      <c r="R77" s="63"/>
      <c r="S77" s="63"/>
      <c r="T77" s="48" t="s">
        <v>331</v>
      </c>
      <c r="U77" s="48" t="s">
        <v>332</v>
      </c>
      <c r="V77" s="1"/>
      <c r="W77" s="1"/>
      <c r="X77" s="1"/>
      <c r="Y77" s="1"/>
      <c r="Z77" s="1"/>
    </row>
    <row r="78" ht="12.75" hidden="1" customHeight="1">
      <c r="A78" s="1"/>
      <c r="B78" s="1"/>
      <c r="C78" s="1"/>
      <c r="D78" s="1"/>
      <c r="E78" s="1"/>
      <c r="F78" s="1"/>
      <c r="G78" s="1"/>
      <c r="H78" s="1"/>
      <c r="I78" s="1"/>
      <c r="J78" s="1"/>
      <c r="K78" s="1"/>
      <c r="L78" s="1"/>
      <c r="M78" s="109">
        <v>61.0</v>
      </c>
      <c r="N78" s="110" t="s">
        <v>333</v>
      </c>
      <c r="O78" s="118">
        <v>8.0</v>
      </c>
      <c r="P78" s="63"/>
      <c r="Q78" s="63"/>
      <c r="R78" s="63"/>
      <c r="S78" s="63"/>
      <c r="T78" s="48" t="s">
        <v>334</v>
      </c>
      <c r="U78" s="48" t="s">
        <v>335</v>
      </c>
      <c r="V78" s="1"/>
      <c r="W78" s="1"/>
      <c r="X78" s="1"/>
      <c r="Y78" s="1"/>
      <c r="Z78" s="1"/>
    </row>
    <row r="79" ht="12.75" hidden="1" customHeight="1">
      <c r="A79" s="1"/>
      <c r="B79" s="1"/>
      <c r="C79" s="1"/>
      <c r="D79" s="1"/>
      <c r="E79" s="1"/>
      <c r="F79" s="1"/>
      <c r="G79" s="1"/>
      <c r="H79" s="1"/>
      <c r="I79" s="1"/>
      <c r="J79" s="1"/>
      <c r="K79" s="1"/>
      <c r="L79" s="1"/>
      <c r="M79" s="109">
        <v>63.0</v>
      </c>
      <c r="N79" s="110" t="s">
        <v>336</v>
      </c>
      <c r="O79" s="118">
        <v>7.0</v>
      </c>
      <c r="P79" s="63"/>
      <c r="Q79" s="63"/>
      <c r="R79" s="63"/>
      <c r="S79" s="63"/>
      <c r="T79" s="48" t="s">
        <v>337</v>
      </c>
      <c r="U79" s="48" t="s">
        <v>338</v>
      </c>
      <c r="V79" s="1"/>
      <c r="W79" s="1"/>
      <c r="X79" s="1"/>
      <c r="Y79" s="1"/>
      <c r="Z79" s="1"/>
    </row>
    <row r="80" ht="12.75" hidden="1" customHeight="1">
      <c r="A80" s="1"/>
      <c r="B80" s="1"/>
      <c r="C80" s="1"/>
      <c r="D80" s="1"/>
      <c r="E80" s="1"/>
      <c r="F80" s="1"/>
      <c r="G80" s="1"/>
      <c r="H80" s="1"/>
      <c r="I80" s="1"/>
      <c r="J80" s="1"/>
      <c r="K80" s="1"/>
      <c r="L80" s="1"/>
      <c r="M80" s="109">
        <v>64.0</v>
      </c>
      <c r="N80" s="110" t="s">
        <v>339</v>
      </c>
      <c r="O80" s="118">
        <v>14.0</v>
      </c>
      <c r="P80" s="63"/>
      <c r="Q80" s="63"/>
      <c r="R80" s="63"/>
      <c r="S80" s="63"/>
      <c r="T80" s="48" t="s">
        <v>340</v>
      </c>
      <c r="U80" s="48" t="s">
        <v>341</v>
      </c>
      <c r="V80" s="1"/>
      <c r="W80" s="1"/>
      <c r="X80" s="1"/>
      <c r="Y80" s="1"/>
      <c r="Z80" s="1"/>
    </row>
    <row r="81" ht="12.75" hidden="1" customHeight="1">
      <c r="A81" s="1"/>
      <c r="B81" s="1"/>
      <c r="C81" s="1"/>
      <c r="D81" s="1"/>
      <c r="E81" s="1"/>
      <c r="F81" s="1"/>
      <c r="G81" s="1"/>
      <c r="H81" s="1"/>
      <c r="I81" s="1"/>
      <c r="J81" s="1"/>
      <c r="K81" s="1"/>
      <c r="L81" s="1"/>
      <c r="M81" s="109">
        <v>65.0</v>
      </c>
      <c r="N81" s="110" t="s">
        <v>342</v>
      </c>
      <c r="O81" s="118">
        <v>14.0</v>
      </c>
      <c r="P81" s="63"/>
      <c r="Q81" s="63"/>
      <c r="R81" s="63"/>
      <c r="S81" s="63"/>
      <c r="T81" s="48" t="s">
        <v>343</v>
      </c>
      <c r="U81" s="48" t="s">
        <v>344</v>
      </c>
      <c r="V81" s="1"/>
      <c r="W81" s="1"/>
      <c r="X81" s="1"/>
      <c r="Y81" s="1"/>
      <c r="Z81" s="1"/>
    </row>
    <row r="82" ht="12.75" hidden="1" customHeight="1">
      <c r="A82" s="1"/>
      <c r="B82" s="1"/>
      <c r="C82" s="1"/>
      <c r="D82" s="1"/>
      <c r="E82" s="1"/>
      <c r="F82" s="1"/>
      <c r="G82" s="1"/>
      <c r="H82" s="1"/>
      <c r="I82" s="1"/>
      <c r="J82" s="1"/>
      <c r="K82" s="1"/>
      <c r="L82" s="1"/>
      <c r="M82" s="109">
        <v>66.0</v>
      </c>
      <c r="N82" s="110" t="s">
        <v>345</v>
      </c>
      <c r="O82" s="118">
        <v>14.0</v>
      </c>
      <c r="P82" s="63"/>
      <c r="Q82" s="63"/>
      <c r="R82" s="63"/>
      <c r="S82" s="63"/>
      <c r="T82" s="48" t="s">
        <v>346</v>
      </c>
      <c r="U82" s="48" t="s">
        <v>347</v>
      </c>
      <c r="V82" s="1"/>
      <c r="W82" s="1"/>
      <c r="X82" s="1"/>
      <c r="Y82" s="1"/>
      <c r="Z82" s="1"/>
    </row>
    <row r="83" ht="12.75" hidden="1" customHeight="1">
      <c r="A83" s="1"/>
      <c r="B83" s="1"/>
      <c r="C83" s="1"/>
      <c r="D83" s="1"/>
      <c r="E83" s="1"/>
      <c r="F83" s="1"/>
      <c r="G83" s="1"/>
      <c r="H83" s="1"/>
      <c r="I83" s="1"/>
      <c r="J83" s="1"/>
      <c r="K83" s="1"/>
      <c r="L83" s="1"/>
      <c r="M83" s="109">
        <v>67.0</v>
      </c>
      <c r="N83" s="110" t="s">
        <v>348</v>
      </c>
      <c r="O83" s="118">
        <v>7.0</v>
      </c>
      <c r="P83" s="63"/>
      <c r="Q83" s="63"/>
      <c r="R83" s="63"/>
      <c r="S83" s="63"/>
      <c r="T83" s="48" t="s">
        <v>349</v>
      </c>
      <c r="U83" s="48" t="s">
        <v>350</v>
      </c>
      <c r="V83" s="1"/>
      <c r="W83" s="1"/>
      <c r="X83" s="1"/>
      <c r="Y83" s="1"/>
      <c r="Z83" s="1"/>
    </row>
    <row r="84" ht="12.75" hidden="1" customHeight="1">
      <c r="A84" s="1"/>
      <c r="B84" s="1"/>
      <c r="C84" s="1"/>
      <c r="D84" s="1"/>
      <c r="E84" s="1"/>
      <c r="F84" s="1"/>
      <c r="G84" s="1"/>
      <c r="H84" s="1"/>
      <c r="I84" s="1"/>
      <c r="J84" s="1"/>
      <c r="K84" s="1"/>
      <c r="L84" s="1"/>
      <c r="M84" s="109">
        <v>68.0</v>
      </c>
      <c r="N84" s="110" t="s">
        <v>351</v>
      </c>
      <c r="O84" s="118">
        <v>12.0</v>
      </c>
      <c r="P84" s="63"/>
      <c r="Q84" s="63"/>
      <c r="R84" s="63"/>
      <c r="S84" s="63"/>
      <c r="T84" s="48" t="s">
        <v>352</v>
      </c>
      <c r="U84" s="48" t="s">
        <v>353</v>
      </c>
      <c r="V84" s="1"/>
      <c r="W84" s="1"/>
      <c r="X84" s="1"/>
      <c r="Y84" s="1"/>
      <c r="Z84" s="1"/>
    </row>
    <row r="85" ht="12.75" hidden="1" customHeight="1">
      <c r="A85" s="1"/>
      <c r="B85" s="1"/>
      <c r="C85" s="1"/>
      <c r="D85" s="1"/>
      <c r="E85" s="1"/>
      <c r="F85" s="1"/>
      <c r="G85" s="1"/>
      <c r="H85" s="1"/>
      <c r="I85" s="1"/>
      <c r="J85" s="1"/>
      <c r="K85" s="1"/>
      <c r="L85" s="1"/>
      <c r="M85" s="109">
        <v>69.0</v>
      </c>
      <c r="N85" s="110" t="s">
        <v>354</v>
      </c>
      <c r="O85" s="118">
        <v>8.0</v>
      </c>
      <c r="P85" s="63"/>
      <c r="Q85" s="63"/>
      <c r="R85" s="63"/>
      <c r="S85" s="63"/>
      <c r="T85" s="48" t="s">
        <v>355</v>
      </c>
      <c r="U85" s="48" t="s">
        <v>356</v>
      </c>
      <c r="V85" s="1"/>
      <c r="W85" s="1"/>
      <c r="X85" s="1"/>
      <c r="Y85" s="1"/>
      <c r="Z85" s="1"/>
    </row>
    <row r="86" ht="12.75" hidden="1" customHeight="1">
      <c r="A86" s="1"/>
      <c r="B86" s="1"/>
      <c r="C86" s="1"/>
      <c r="D86" s="1"/>
      <c r="E86" s="1"/>
      <c r="F86" s="1"/>
      <c r="G86" s="1"/>
      <c r="H86" s="1"/>
      <c r="I86" s="1"/>
      <c r="J86" s="1"/>
      <c r="K86" s="1"/>
      <c r="L86" s="1"/>
      <c r="M86" s="109">
        <v>70.0</v>
      </c>
      <c r="N86" s="110" t="s">
        <v>357</v>
      </c>
      <c r="O86" s="118">
        <v>2.0</v>
      </c>
      <c r="P86" s="63"/>
      <c r="Q86" s="63"/>
      <c r="R86" s="63"/>
      <c r="S86" s="63"/>
      <c r="T86" s="48" t="s">
        <v>358</v>
      </c>
      <c r="U86" s="48" t="s">
        <v>359</v>
      </c>
      <c r="V86" s="1"/>
      <c r="W86" s="1"/>
      <c r="X86" s="1"/>
      <c r="Y86" s="1"/>
      <c r="Z86" s="1"/>
    </row>
    <row r="87" ht="12.75" hidden="1" customHeight="1">
      <c r="A87" s="1"/>
      <c r="B87" s="1"/>
      <c r="C87" s="1"/>
      <c r="D87" s="1"/>
      <c r="E87" s="1"/>
      <c r="F87" s="1"/>
      <c r="G87" s="1"/>
      <c r="H87" s="1"/>
      <c r="I87" s="1"/>
      <c r="J87" s="1"/>
      <c r="K87" s="1"/>
      <c r="L87" s="1"/>
      <c r="M87" s="109">
        <v>71.0</v>
      </c>
      <c r="N87" s="110" t="s">
        <v>360</v>
      </c>
      <c r="O87" s="118">
        <v>7.0</v>
      </c>
      <c r="P87" s="63"/>
      <c r="Q87" s="63"/>
      <c r="R87" s="63"/>
      <c r="S87" s="63"/>
      <c r="T87" s="48" t="s">
        <v>361</v>
      </c>
      <c r="U87" s="48" t="s">
        <v>362</v>
      </c>
      <c r="V87" s="1"/>
      <c r="W87" s="1"/>
      <c r="X87" s="1"/>
      <c r="Y87" s="1"/>
      <c r="Z87" s="1"/>
    </row>
    <row r="88" ht="12.75" hidden="1" customHeight="1">
      <c r="A88" s="1"/>
      <c r="B88" s="1"/>
      <c r="C88" s="1"/>
      <c r="D88" s="1"/>
      <c r="E88" s="1"/>
      <c r="F88" s="1"/>
      <c r="G88" s="1"/>
      <c r="H88" s="1"/>
      <c r="I88" s="1"/>
      <c r="J88" s="1"/>
      <c r="K88" s="1"/>
      <c r="L88" s="1"/>
      <c r="M88" s="109">
        <v>72.0</v>
      </c>
      <c r="N88" s="110" t="s">
        <v>363</v>
      </c>
      <c r="O88" s="118">
        <v>17.0</v>
      </c>
      <c r="P88" s="63"/>
      <c r="Q88" s="63"/>
      <c r="R88" s="63"/>
      <c r="S88" s="63"/>
      <c r="T88" s="48" t="s">
        <v>364</v>
      </c>
      <c r="U88" s="48" t="s">
        <v>365</v>
      </c>
      <c r="V88" s="1"/>
      <c r="W88" s="1"/>
      <c r="X88" s="1"/>
      <c r="Y88" s="1"/>
      <c r="Z88" s="1"/>
    </row>
    <row r="89" ht="12.75" hidden="1" customHeight="1">
      <c r="A89" s="1"/>
      <c r="B89" s="1"/>
      <c r="C89" s="1"/>
      <c r="D89" s="1"/>
      <c r="E89" s="1"/>
      <c r="F89" s="1"/>
      <c r="G89" s="1"/>
      <c r="H89" s="1"/>
      <c r="I89" s="1"/>
      <c r="J89" s="1"/>
      <c r="K89" s="1"/>
      <c r="L89" s="1"/>
      <c r="M89" s="109">
        <v>74.0</v>
      </c>
      <c r="N89" s="110" t="s">
        <v>366</v>
      </c>
      <c r="O89" s="118">
        <v>8.0</v>
      </c>
      <c r="P89" s="63"/>
      <c r="Q89" s="63"/>
      <c r="R89" s="63"/>
      <c r="S89" s="63"/>
      <c r="T89" s="48" t="s">
        <v>367</v>
      </c>
      <c r="U89" s="48" t="s">
        <v>368</v>
      </c>
      <c r="V89" s="1"/>
      <c r="W89" s="1"/>
      <c r="X89" s="1"/>
      <c r="Y89" s="1"/>
      <c r="Z89" s="1"/>
    </row>
    <row r="90" ht="12.75" hidden="1" customHeight="1">
      <c r="A90" s="1"/>
      <c r="B90" s="1"/>
      <c r="C90" s="1"/>
      <c r="D90" s="1"/>
      <c r="E90" s="1"/>
      <c r="F90" s="1"/>
      <c r="G90" s="1"/>
      <c r="H90" s="1"/>
      <c r="I90" s="1"/>
      <c r="J90" s="1"/>
      <c r="K90" s="1"/>
      <c r="L90" s="1"/>
      <c r="M90" s="109">
        <v>75.0</v>
      </c>
      <c r="N90" s="110" t="s">
        <v>369</v>
      </c>
      <c r="O90" s="118">
        <v>20.0</v>
      </c>
      <c r="P90" s="63"/>
      <c r="Q90" s="63"/>
      <c r="R90" s="63"/>
      <c r="S90" s="63"/>
      <c r="T90" s="48" t="s">
        <v>370</v>
      </c>
      <c r="U90" s="48" t="s">
        <v>371</v>
      </c>
      <c r="V90" s="1"/>
      <c r="W90" s="1"/>
      <c r="X90" s="1"/>
      <c r="Y90" s="1"/>
      <c r="Z90" s="1"/>
    </row>
    <row r="91" ht="12.75" hidden="1" customHeight="1">
      <c r="A91" s="1"/>
      <c r="B91" s="1"/>
      <c r="C91" s="1"/>
      <c r="D91" s="1"/>
      <c r="E91" s="1"/>
      <c r="F91" s="1"/>
      <c r="G91" s="1"/>
      <c r="H91" s="1"/>
      <c r="I91" s="1"/>
      <c r="J91" s="1"/>
      <c r="K91" s="1"/>
      <c r="L91" s="1"/>
      <c r="M91" s="109">
        <v>77.0</v>
      </c>
      <c r="N91" s="110" t="s">
        <v>372</v>
      </c>
      <c r="O91" s="118">
        <v>17.0</v>
      </c>
      <c r="P91" s="63"/>
      <c r="Q91" s="63"/>
      <c r="R91" s="63"/>
      <c r="S91" s="63"/>
      <c r="T91" s="48" t="s">
        <v>373</v>
      </c>
      <c r="U91" s="48" t="s">
        <v>374</v>
      </c>
      <c r="V91" s="1"/>
      <c r="W91" s="1"/>
      <c r="X91" s="1"/>
      <c r="Y91" s="1"/>
      <c r="Z91" s="1"/>
    </row>
    <row r="92" ht="12.75" hidden="1" customHeight="1">
      <c r="A92" s="1"/>
      <c r="B92" s="1"/>
      <c r="C92" s="1"/>
      <c r="D92" s="1"/>
      <c r="E92" s="1"/>
      <c r="F92" s="1"/>
      <c r="G92" s="1"/>
      <c r="H92" s="1"/>
      <c r="I92" s="1"/>
      <c r="J92" s="1"/>
      <c r="K92" s="1"/>
      <c r="L92" s="1"/>
      <c r="M92" s="109">
        <v>78.0</v>
      </c>
      <c r="N92" s="110" t="s">
        <v>375</v>
      </c>
      <c r="O92" s="118">
        <v>20.0</v>
      </c>
      <c r="P92" s="63"/>
      <c r="Q92" s="63"/>
      <c r="R92" s="63"/>
      <c r="S92" s="63"/>
      <c r="T92" s="48" t="s">
        <v>376</v>
      </c>
      <c r="U92" s="48" t="s">
        <v>377</v>
      </c>
      <c r="V92" s="1"/>
      <c r="W92" s="1"/>
      <c r="X92" s="1"/>
      <c r="Y92" s="1"/>
      <c r="Z92" s="1"/>
    </row>
    <row r="93" ht="12.75" hidden="1" customHeight="1">
      <c r="A93" s="1"/>
      <c r="B93" s="1"/>
      <c r="C93" s="1"/>
      <c r="D93" s="1"/>
      <c r="E93" s="1"/>
      <c r="F93" s="1"/>
      <c r="G93" s="1"/>
      <c r="H93" s="1"/>
      <c r="I93" s="1"/>
      <c r="J93" s="1"/>
      <c r="K93" s="1"/>
      <c r="L93" s="1"/>
      <c r="M93" s="109">
        <v>79.0</v>
      </c>
      <c r="N93" s="110" t="s">
        <v>378</v>
      </c>
      <c r="O93" s="118">
        <v>2.0</v>
      </c>
      <c r="P93" s="63"/>
      <c r="Q93" s="63"/>
      <c r="R93" s="63"/>
      <c r="S93" s="63"/>
      <c r="T93" s="48" t="s">
        <v>379</v>
      </c>
      <c r="U93" s="48" t="s">
        <v>380</v>
      </c>
      <c r="V93" s="1"/>
      <c r="W93" s="1"/>
      <c r="X93" s="1"/>
      <c r="Y93" s="1"/>
      <c r="Z93" s="1"/>
    </row>
    <row r="94" ht="12.75" hidden="1" customHeight="1">
      <c r="A94" s="1"/>
      <c r="B94" s="1"/>
      <c r="C94" s="1"/>
      <c r="D94" s="1"/>
      <c r="E94" s="1"/>
      <c r="F94" s="1"/>
      <c r="G94" s="1"/>
      <c r="H94" s="1"/>
      <c r="I94" s="1"/>
      <c r="J94" s="1"/>
      <c r="K94" s="1"/>
      <c r="L94" s="1"/>
      <c r="M94" s="109">
        <v>80.0</v>
      </c>
      <c r="N94" s="110" t="s">
        <v>381</v>
      </c>
      <c r="O94" s="118">
        <v>5.0</v>
      </c>
      <c r="P94" s="63"/>
      <c r="Q94" s="63"/>
      <c r="R94" s="63"/>
      <c r="S94" s="63"/>
      <c r="T94" s="48" t="s">
        <v>382</v>
      </c>
      <c r="U94" s="48" t="s">
        <v>383</v>
      </c>
      <c r="V94" s="1"/>
      <c r="W94" s="1"/>
      <c r="X94" s="1"/>
      <c r="Y94" s="1"/>
      <c r="Z94" s="1"/>
    </row>
    <row r="95" ht="12.75" hidden="1" customHeight="1">
      <c r="A95" s="1"/>
      <c r="B95" s="1"/>
      <c r="C95" s="1"/>
      <c r="D95" s="1"/>
      <c r="E95" s="1"/>
      <c r="F95" s="1"/>
      <c r="G95" s="1"/>
      <c r="H95" s="1"/>
      <c r="I95" s="1"/>
      <c r="J95" s="1"/>
      <c r="K95" s="1"/>
      <c r="L95" s="1"/>
      <c r="M95" s="109">
        <v>81.0</v>
      </c>
      <c r="N95" s="110" t="s">
        <v>384</v>
      </c>
      <c r="O95" s="118">
        <v>12.0</v>
      </c>
      <c r="P95" s="63"/>
      <c r="Q95" s="63"/>
      <c r="R95" s="63"/>
      <c r="S95" s="63"/>
      <c r="T95" s="48" t="s">
        <v>385</v>
      </c>
      <c r="U95" s="48" t="s">
        <v>386</v>
      </c>
      <c r="V95" s="1"/>
      <c r="W95" s="1"/>
      <c r="X95" s="1"/>
      <c r="Y95" s="1"/>
      <c r="Z95" s="1"/>
    </row>
    <row r="96" ht="12.75" hidden="1" customHeight="1">
      <c r="A96" s="1"/>
      <c r="B96" s="1"/>
      <c r="C96" s="1"/>
      <c r="D96" s="1"/>
      <c r="E96" s="1"/>
      <c r="F96" s="1"/>
      <c r="G96" s="1"/>
      <c r="H96" s="1"/>
      <c r="I96" s="1"/>
      <c r="J96" s="1"/>
      <c r="K96" s="1"/>
      <c r="L96" s="1"/>
      <c r="M96" s="109">
        <v>82.0</v>
      </c>
      <c r="N96" s="110" t="s">
        <v>387</v>
      </c>
      <c r="O96" s="118">
        <v>20.0</v>
      </c>
      <c r="P96" s="63"/>
      <c r="Q96" s="63"/>
      <c r="R96" s="63"/>
      <c r="S96" s="63"/>
      <c r="T96" s="48" t="s">
        <v>388</v>
      </c>
      <c r="U96" s="48" t="s">
        <v>389</v>
      </c>
      <c r="V96" s="1"/>
      <c r="W96" s="1"/>
      <c r="X96" s="1"/>
      <c r="Y96" s="1"/>
      <c r="Z96" s="1"/>
    </row>
    <row r="97" ht="12.75" hidden="1" customHeight="1">
      <c r="A97" s="1"/>
      <c r="B97" s="1"/>
      <c r="C97" s="1"/>
      <c r="D97" s="1"/>
      <c r="E97" s="1"/>
      <c r="F97" s="1"/>
      <c r="G97" s="1"/>
      <c r="H97" s="1"/>
      <c r="I97" s="1"/>
      <c r="J97" s="1"/>
      <c r="K97" s="1"/>
      <c r="L97" s="1"/>
      <c r="M97" s="109">
        <v>83.0</v>
      </c>
      <c r="N97" s="110" t="s">
        <v>390</v>
      </c>
      <c r="O97" s="118">
        <v>3.0</v>
      </c>
      <c r="P97" s="63"/>
      <c r="Q97" s="63"/>
      <c r="R97" s="63"/>
      <c r="S97" s="63"/>
      <c r="T97" s="48" t="s">
        <v>391</v>
      </c>
      <c r="U97" s="48" t="s">
        <v>392</v>
      </c>
      <c r="V97" s="1"/>
      <c r="W97" s="1"/>
      <c r="X97" s="1"/>
      <c r="Y97" s="1"/>
      <c r="Z97" s="1"/>
    </row>
    <row r="98" ht="12.75" hidden="1" customHeight="1">
      <c r="A98" s="1"/>
      <c r="B98" s="1"/>
      <c r="C98" s="1"/>
      <c r="D98" s="1"/>
      <c r="E98" s="1"/>
      <c r="F98" s="1"/>
      <c r="G98" s="1"/>
      <c r="H98" s="1"/>
      <c r="I98" s="1"/>
      <c r="J98" s="1"/>
      <c r="K98" s="1"/>
      <c r="L98" s="1"/>
      <c r="M98" s="109">
        <v>84.0</v>
      </c>
      <c r="N98" s="110" t="s">
        <v>393</v>
      </c>
      <c r="O98" s="118">
        <v>9.0</v>
      </c>
      <c r="P98" s="63"/>
      <c r="Q98" s="63"/>
      <c r="R98" s="63"/>
      <c r="S98" s="63"/>
      <c r="T98" s="48" t="s">
        <v>394</v>
      </c>
      <c r="U98" s="48" t="s">
        <v>395</v>
      </c>
      <c r="V98" s="1"/>
      <c r="W98" s="1"/>
      <c r="X98" s="1"/>
      <c r="Y98" s="1"/>
      <c r="Z98" s="1"/>
    </row>
    <row r="99" ht="12.75" hidden="1" customHeight="1">
      <c r="A99" s="1"/>
      <c r="B99" s="1"/>
      <c r="C99" s="1"/>
      <c r="D99" s="1"/>
      <c r="E99" s="1"/>
      <c r="F99" s="1"/>
      <c r="G99" s="1"/>
      <c r="H99" s="1"/>
      <c r="I99" s="1"/>
      <c r="J99" s="1"/>
      <c r="K99" s="1"/>
      <c r="L99" s="1"/>
      <c r="M99" s="109">
        <v>85.0</v>
      </c>
      <c r="N99" s="110" t="s">
        <v>396</v>
      </c>
      <c r="O99" s="118">
        <v>5.0</v>
      </c>
      <c r="P99" s="63"/>
      <c r="Q99" s="63"/>
      <c r="R99" s="63"/>
      <c r="S99" s="63"/>
      <c r="T99" s="48" t="s">
        <v>397</v>
      </c>
      <c r="U99" s="48" t="s">
        <v>398</v>
      </c>
      <c r="V99" s="1"/>
      <c r="W99" s="1"/>
      <c r="X99" s="1"/>
      <c r="Y99" s="1"/>
      <c r="Z99" s="1"/>
    </row>
    <row r="100" ht="12.75" hidden="1" customHeight="1">
      <c r="A100" s="1"/>
      <c r="B100" s="1"/>
      <c r="C100" s="1"/>
      <c r="D100" s="1"/>
      <c r="E100" s="1"/>
      <c r="F100" s="1"/>
      <c r="G100" s="1"/>
      <c r="H100" s="1"/>
      <c r="I100" s="1"/>
      <c r="J100" s="1"/>
      <c r="K100" s="1"/>
      <c r="L100" s="1"/>
      <c r="M100" s="109">
        <v>86.0</v>
      </c>
      <c r="N100" s="110" t="s">
        <v>399</v>
      </c>
      <c r="O100" s="118">
        <v>14.0</v>
      </c>
      <c r="P100" s="63"/>
      <c r="Q100" s="63"/>
      <c r="R100" s="63"/>
      <c r="S100" s="63"/>
      <c r="T100" s="48" t="s">
        <v>400</v>
      </c>
      <c r="U100" s="48" t="s">
        <v>401</v>
      </c>
      <c r="V100" s="1"/>
      <c r="W100" s="1"/>
      <c r="X100" s="1"/>
      <c r="Y100" s="1"/>
      <c r="Z100" s="1"/>
    </row>
    <row r="101" ht="12.75" hidden="1" customHeight="1">
      <c r="A101" s="1"/>
      <c r="B101" s="1"/>
      <c r="C101" s="1"/>
      <c r="D101" s="1"/>
      <c r="E101" s="1"/>
      <c r="F101" s="1"/>
      <c r="G101" s="1"/>
      <c r="H101" s="1"/>
      <c r="I101" s="1"/>
      <c r="J101" s="1"/>
      <c r="K101" s="1"/>
      <c r="L101" s="1"/>
      <c r="M101" s="109">
        <v>87.0</v>
      </c>
      <c r="N101" s="110" t="s">
        <v>402</v>
      </c>
      <c r="O101" s="118">
        <v>17.0</v>
      </c>
      <c r="P101" s="63"/>
      <c r="Q101" s="63"/>
      <c r="R101" s="63"/>
      <c r="S101" s="63"/>
      <c r="T101" s="48" t="s">
        <v>403</v>
      </c>
      <c r="U101" s="48" t="s">
        <v>404</v>
      </c>
      <c r="V101" s="1"/>
      <c r="W101" s="1"/>
      <c r="X101" s="1"/>
      <c r="Y101" s="1"/>
      <c r="Z101" s="1"/>
    </row>
    <row r="102" ht="12.75" hidden="1" customHeight="1">
      <c r="A102" s="1"/>
      <c r="B102" s="1"/>
      <c r="C102" s="1"/>
      <c r="D102" s="1"/>
      <c r="E102" s="1"/>
      <c r="F102" s="1"/>
      <c r="G102" s="1"/>
      <c r="H102" s="1"/>
      <c r="I102" s="1"/>
      <c r="J102" s="1"/>
      <c r="K102" s="1"/>
      <c r="L102" s="1"/>
      <c r="M102" s="109">
        <v>88.0</v>
      </c>
      <c r="N102" s="110" t="s">
        <v>405</v>
      </c>
      <c r="O102" s="118">
        <v>17.0</v>
      </c>
      <c r="P102" s="63"/>
      <c r="Q102" s="63"/>
      <c r="R102" s="63"/>
      <c r="S102" s="63"/>
      <c r="T102" s="48" t="s">
        <v>406</v>
      </c>
      <c r="U102" s="48" t="s">
        <v>407</v>
      </c>
      <c r="V102" s="1"/>
      <c r="W102" s="1"/>
      <c r="X102" s="1"/>
      <c r="Y102" s="1"/>
      <c r="Z102" s="1"/>
    </row>
    <row r="103" ht="12.75" hidden="1" customHeight="1">
      <c r="A103" s="1"/>
      <c r="B103" s="1"/>
      <c r="C103" s="1"/>
      <c r="D103" s="1"/>
      <c r="E103" s="1"/>
      <c r="F103" s="1"/>
      <c r="G103" s="1"/>
      <c r="H103" s="1"/>
      <c r="I103" s="1"/>
      <c r="J103" s="1"/>
      <c r="K103" s="1"/>
      <c r="L103" s="1"/>
      <c r="M103" s="109">
        <v>89.0</v>
      </c>
      <c r="N103" s="110" t="s">
        <v>408</v>
      </c>
      <c r="O103" s="118">
        <v>20.0</v>
      </c>
      <c r="P103" s="63"/>
      <c r="Q103" s="63"/>
      <c r="R103" s="63"/>
      <c r="S103" s="63"/>
      <c r="T103" s="48" t="s">
        <v>409</v>
      </c>
      <c r="U103" s="48" t="s">
        <v>410</v>
      </c>
      <c r="V103" s="1"/>
      <c r="W103" s="1"/>
      <c r="X103" s="1"/>
      <c r="Y103" s="1"/>
      <c r="Z103" s="1"/>
    </row>
    <row r="104" ht="12.75" hidden="1" customHeight="1">
      <c r="A104" s="1"/>
      <c r="B104" s="1"/>
      <c r="C104" s="1"/>
      <c r="D104" s="1"/>
      <c r="E104" s="1"/>
      <c r="F104" s="1"/>
      <c r="G104" s="1"/>
      <c r="H104" s="1"/>
      <c r="I104" s="1"/>
      <c r="J104" s="1"/>
      <c r="K104" s="1"/>
      <c r="L104" s="1"/>
      <c r="M104" s="109">
        <v>90.0</v>
      </c>
      <c r="N104" s="110" t="s">
        <v>411</v>
      </c>
      <c r="O104" s="118">
        <v>4.0</v>
      </c>
      <c r="P104" s="63"/>
      <c r="Q104" s="63"/>
      <c r="R104" s="63"/>
      <c r="S104" s="63"/>
      <c r="T104" s="48" t="s">
        <v>412</v>
      </c>
      <c r="U104" s="48" t="s">
        <v>413</v>
      </c>
      <c r="V104" s="1"/>
      <c r="W104" s="1"/>
      <c r="X104" s="1"/>
      <c r="Y104" s="1"/>
      <c r="Z104" s="1"/>
    </row>
    <row r="105" ht="12.75" hidden="1" customHeight="1">
      <c r="A105" s="1"/>
      <c r="B105" s="1"/>
      <c r="C105" s="1"/>
      <c r="D105" s="1"/>
      <c r="E105" s="1"/>
      <c r="F105" s="1"/>
      <c r="G105" s="1"/>
      <c r="H105" s="1"/>
      <c r="I105" s="1"/>
      <c r="J105" s="1"/>
      <c r="K105" s="1"/>
      <c r="L105" s="1"/>
      <c r="M105" s="109">
        <v>91.0</v>
      </c>
      <c r="N105" s="110" t="s">
        <v>414</v>
      </c>
      <c r="O105" s="118">
        <v>14.0</v>
      </c>
      <c r="P105" s="63"/>
      <c r="Q105" s="63"/>
      <c r="R105" s="63"/>
      <c r="S105" s="63"/>
      <c r="T105" s="48" t="s">
        <v>415</v>
      </c>
      <c r="U105" s="48" t="s">
        <v>416</v>
      </c>
      <c r="V105" s="1"/>
      <c r="W105" s="1"/>
      <c r="X105" s="1"/>
      <c r="Y105" s="1"/>
      <c r="Z105" s="1"/>
    </row>
    <row r="106" ht="12.75" hidden="1" customHeight="1">
      <c r="A106" s="1"/>
      <c r="B106" s="1"/>
      <c r="C106" s="1"/>
      <c r="D106" s="1"/>
      <c r="E106" s="1"/>
      <c r="F106" s="1"/>
      <c r="G106" s="1"/>
      <c r="H106" s="1"/>
      <c r="I106" s="1"/>
      <c r="J106" s="1"/>
      <c r="K106" s="1"/>
      <c r="L106" s="1"/>
      <c r="M106" s="109">
        <v>92.0</v>
      </c>
      <c r="N106" s="110" t="s">
        <v>417</v>
      </c>
      <c r="O106" s="118">
        <v>16.0</v>
      </c>
      <c r="P106" s="63"/>
      <c r="Q106" s="63"/>
      <c r="R106" s="63"/>
      <c r="S106" s="63"/>
      <c r="T106" s="48" t="s">
        <v>418</v>
      </c>
      <c r="U106" s="48" t="s">
        <v>419</v>
      </c>
      <c r="V106" s="1"/>
      <c r="W106" s="1"/>
      <c r="X106" s="1"/>
      <c r="Y106" s="1"/>
      <c r="Z106" s="1"/>
    </row>
    <row r="107" ht="12.75" hidden="1" customHeight="1">
      <c r="A107" s="1"/>
      <c r="B107" s="1"/>
      <c r="C107" s="1"/>
      <c r="D107" s="1"/>
      <c r="E107" s="1"/>
      <c r="F107" s="1"/>
      <c r="G107" s="1"/>
      <c r="H107" s="1"/>
      <c r="I107" s="1"/>
      <c r="J107" s="1"/>
      <c r="K107" s="1"/>
      <c r="L107" s="1"/>
      <c r="M107" s="109">
        <v>94.0</v>
      </c>
      <c r="N107" s="110" t="s">
        <v>420</v>
      </c>
      <c r="O107" s="118">
        <v>14.0</v>
      </c>
      <c r="P107" s="63"/>
      <c r="Q107" s="63"/>
      <c r="R107" s="63"/>
      <c r="S107" s="63"/>
      <c r="T107" s="48" t="s">
        <v>421</v>
      </c>
      <c r="U107" s="48" t="s">
        <v>422</v>
      </c>
      <c r="V107" s="1"/>
      <c r="W107" s="1"/>
      <c r="X107" s="1"/>
      <c r="Y107" s="1"/>
      <c r="Z107" s="1"/>
    </row>
    <row r="108" ht="12.75" hidden="1" customHeight="1">
      <c r="A108" s="1"/>
      <c r="B108" s="1"/>
      <c r="C108" s="1"/>
      <c r="D108" s="1"/>
      <c r="E108" s="1"/>
      <c r="F108" s="1"/>
      <c r="G108" s="1"/>
      <c r="H108" s="1"/>
      <c r="I108" s="1"/>
      <c r="J108" s="1"/>
      <c r="K108" s="1"/>
      <c r="L108" s="1"/>
      <c r="M108" s="109">
        <v>95.0</v>
      </c>
      <c r="N108" s="110" t="s">
        <v>423</v>
      </c>
      <c r="O108" s="118">
        <v>15.0</v>
      </c>
      <c r="P108" s="63"/>
      <c r="Q108" s="63"/>
      <c r="R108" s="63"/>
      <c r="S108" s="63"/>
      <c r="T108" s="48" t="s">
        <v>424</v>
      </c>
      <c r="U108" s="48" t="s">
        <v>425</v>
      </c>
      <c r="V108" s="1"/>
      <c r="W108" s="1"/>
      <c r="X108" s="1"/>
      <c r="Y108" s="1"/>
      <c r="Z108" s="1"/>
    </row>
    <row r="109" ht="12.75" hidden="1" customHeight="1">
      <c r="A109" s="1"/>
      <c r="B109" s="1"/>
      <c r="C109" s="1"/>
      <c r="D109" s="1"/>
      <c r="E109" s="1"/>
      <c r="F109" s="1"/>
      <c r="G109" s="1"/>
      <c r="H109" s="1"/>
      <c r="I109" s="1"/>
      <c r="J109" s="1"/>
      <c r="K109" s="1"/>
      <c r="L109" s="1"/>
      <c r="M109" s="109">
        <v>96.0</v>
      </c>
      <c r="N109" s="110" t="s">
        <v>426</v>
      </c>
      <c r="O109" s="118">
        <v>6.0</v>
      </c>
      <c r="P109" s="63"/>
      <c r="Q109" s="63"/>
      <c r="R109" s="63"/>
      <c r="S109" s="63"/>
      <c r="T109" s="48" t="s">
        <v>427</v>
      </c>
      <c r="U109" s="48" t="s">
        <v>428</v>
      </c>
      <c r="V109" s="1"/>
      <c r="W109" s="1"/>
      <c r="X109" s="1"/>
      <c r="Y109" s="1"/>
      <c r="Z109" s="1"/>
    </row>
    <row r="110" ht="12.75" hidden="1" customHeight="1">
      <c r="A110" s="1"/>
      <c r="B110" s="1"/>
      <c r="C110" s="1"/>
      <c r="D110" s="1"/>
      <c r="E110" s="1"/>
      <c r="F110" s="1"/>
      <c r="G110" s="1"/>
      <c r="H110" s="1"/>
      <c r="I110" s="1"/>
      <c r="J110" s="1"/>
      <c r="K110" s="1"/>
      <c r="L110" s="1"/>
      <c r="M110" s="109">
        <v>97.0</v>
      </c>
      <c r="N110" s="110" t="s">
        <v>429</v>
      </c>
      <c r="O110" s="118">
        <v>1.0</v>
      </c>
      <c r="P110" s="63"/>
      <c r="Q110" s="63"/>
      <c r="R110" s="63"/>
      <c r="S110" s="63"/>
      <c r="T110" s="48" t="s">
        <v>430</v>
      </c>
      <c r="U110" s="48" t="s">
        <v>431</v>
      </c>
      <c r="V110" s="1"/>
      <c r="W110" s="1"/>
      <c r="X110" s="1"/>
      <c r="Y110" s="1"/>
      <c r="Z110" s="1"/>
    </row>
    <row r="111" ht="12.75" hidden="1" customHeight="1">
      <c r="A111" s="1"/>
      <c r="B111" s="1"/>
      <c r="C111" s="1"/>
      <c r="D111" s="1"/>
      <c r="E111" s="1"/>
      <c r="F111" s="1"/>
      <c r="G111" s="1"/>
      <c r="H111" s="1"/>
      <c r="I111" s="1"/>
      <c r="J111" s="1"/>
      <c r="K111" s="1"/>
      <c r="L111" s="1"/>
      <c r="M111" s="109">
        <v>98.0</v>
      </c>
      <c r="N111" s="110" t="s">
        <v>432</v>
      </c>
      <c r="O111" s="118">
        <v>19.0</v>
      </c>
      <c r="P111" s="63"/>
      <c r="Q111" s="63"/>
      <c r="R111" s="63"/>
      <c r="S111" s="63"/>
      <c r="T111" s="48" t="s">
        <v>433</v>
      </c>
      <c r="U111" s="48" t="s">
        <v>434</v>
      </c>
      <c r="V111" s="1"/>
      <c r="W111" s="1"/>
      <c r="X111" s="1"/>
      <c r="Y111" s="1"/>
      <c r="Z111" s="1"/>
    </row>
    <row r="112" ht="12.75" hidden="1" customHeight="1">
      <c r="A112" s="1"/>
      <c r="B112" s="1"/>
      <c r="C112" s="1"/>
      <c r="D112" s="1"/>
      <c r="E112" s="1"/>
      <c r="F112" s="1"/>
      <c r="G112" s="1"/>
      <c r="H112" s="1"/>
      <c r="I112" s="1"/>
      <c r="J112" s="1"/>
      <c r="K112" s="1"/>
      <c r="L112" s="1"/>
      <c r="M112" s="109">
        <v>99.0</v>
      </c>
      <c r="N112" s="110" t="s">
        <v>435</v>
      </c>
      <c r="O112" s="118">
        <v>4.0</v>
      </c>
      <c r="P112" s="63"/>
      <c r="Q112" s="63"/>
      <c r="R112" s="63"/>
      <c r="S112" s="63"/>
      <c r="T112" s="48" t="s">
        <v>436</v>
      </c>
      <c r="U112" s="48" t="s">
        <v>437</v>
      </c>
      <c r="V112" s="1"/>
      <c r="W112" s="1"/>
      <c r="X112" s="1"/>
      <c r="Y112" s="1"/>
      <c r="Z112" s="1"/>
    </row>
    <row r="113" ht="12.75" hidden="1" customHeight="1">
      <c r="A113" s="1"/>
      <c r="B113" s="1"/>
      <c r="C113" s="1"/>
      <c r="D113" s="1"/>
      <c r="E113" s="1"/>
      <c r="F113" s="1"/>
      <c r="G113" s="1"/>
      <c r="H113" s="1"/>
      <c r="I113" s="1"/>
      <c r="J113" s="1"/>
      <c r="K113" s="1"/>
      <c r="L113" s="1"/>
      <c r="M113" s="109">
        <v>100.0</v>
      </c>
      <c r="N113" s="110" t="s">
        <v>438</v>
      </c>
      <c r="O113" s="118">
        <v>17.0</v>
      </c>
      <c r="P113" s="63"/>
      <c r="Q113" s="63"/>
      <c r="R113" s="63"/>
      <c r="S113" s="63"/>
      <c r="T113" s="48" t="s">
        <v>439</v>
      </c>
      <c r="U113" s="48" t="s">
        <v>440</v>
      </c>
      <c r="V113" s="1"/>
      <c r="W113" s="1"/>
      <c r="X113" s="1"/>
      <c r="Y113" s="1"/>
      <c r="Z113" s="1"/>
    </row>
    <row r="114" ht="12.75" hidden="1" customHeight="1">
      <c r="A114" s="1"/>
      <c r="B114" s="1"/>
      <c r="C114" s="1"/>
      <c r="D114" s="1"/>
      <c r="E114" s="1"/>
      <c r="F114" s="1"/>
      <c r="G114" s="1"/>
      <c r="H114" s="1"/>
      <c r="I114" s="1"/>
      <c r="J114" s="1"/>
      <c r="K114" s="1"/>
      <c r="L114" s="1"/>
      <c r="M114" s="109">
        <v>101.0</v>
      </c>
      <c r="N114" s="110" t="s">
        <v>441</v>
      </c>
      <c r="O114" s="118">
        <v>1.0</v>
      </c>
      <c r="P114" s="63"/>
      <c r="Q114" s="63"/>
      <c r="R114" s="63"/>
      <c r="S114" s="63"/>
      <c r="T114" s="48" t="s">
        <v>442</v>
      </c>
      <c r="U114" s="48" t="s">
        <v>443</v>
      </c>
      <c r="V114" s="1"/>
      <c r="W114" s="1"/>
      <c r="X114" s="1"/>
      <c r="Y114" s="1"/>
      <c r="Z114" s="1"/>
    </row>
    <row r="115" ht="12.75" hidden="1" customHeight="1">
      <c r="A115" s="1"/>
      <c r="B115" s="1"/>
      <c r="C115" s="1"/>
      <c r="D115" s="1"/>
      <c r="E115" s="1"/>
      <c r="F115" s="1"/>
      <c r="G115" s="1"/>
      <c r="H115" s="1"/>
      <c r="I115" s="1"/>
      <c r="J115" s="1"/>
      <c r="K115" s="1"/>
      <c r="L115" s="1"/>
      <c r="M115" s="109">
        <v>102.0</v>
      </c>
      <c r="N115" s="110" t="s">
        <v>444</v>
      </c>
      <c r="O115" s="118">
        <v>3.0</v>
      </c>
      <c r="P115" s="63"/>
      <c r="Q115" s="63"/>
      <c r="R115" s="63"/>
      <c r="S115" s="63"/>
      <c r="T115" s="48" t="s">
        <v>445</v>
      </c>
      <c r="U115" s="48" t="s">
        <v>446</v>
      </c>
      <c r="V115" s="1"/>
      <c r="W115" s="1"/>
      <c r="X115" s="1"/>
      <c r="Y115" s="1"/>
      <c r="Z115" s="1"/>
    </row>
    <row r="116" ht="12.75" hidden="1" customHeight="1">
      <c r="A116" s="1"/>
      <c r="B116" s="1"/>
      <c r="C116" s="1"/>
      <c r="D116" s="1"/>
      <c r="E116" s="1"/>
      <c r="F116" s="1"/>
      <c r="G116" s="1"/>
      <c r="H116" s="1"/>
      <c r="I116" s="1"/>
      <c r="J116" s="1"/>
      <c r="K116" s="1"/>
      <c r="L116" s="1"/>
      <c r="M116" s="109">
        <v>103.0</v>
      </c>
      <c r="N116" s="110" t="s">
        <v>447</v>
      </c>
      <c r="O116" s="118">
        <v>14.0</v>
      </c>
      <c r="P116" s="63"/>
      <c r="Q116" s="63"/>
      <c r="R116" s="63"/>
      <c r="S116" s="63"/>
      <c r="T116" s="48" t="s">
        <v>448</v>
      </c>
      <c r="U116" s="48" t="s">
        <v>449</v>
      </c>
      <c r="V116" s="1"/>
      <c r="W116" s="1"/>
      <c r="X116" s="1"/>
      <c r="Y116" s="1"/>
      <c r="Z116" s="1"/>
    </row>
    <row r="117" ht="12.75" hidden="1" customHeight="1">
      <c r="A117" s="1"/>
      <c r="B117" s="1"/>
      <c r="C117" s="1"/>
      <c r="D117" s="1"/>
      <c r="E117" s="1"/>
      <c r="F117" s="1"/>
      <c r="G117" s="1"/>
      <c r="H117" s="1"/>
      <c r="I117" s="1"/>
      <c r="J117" s="1"/>
      <c r="K117" s="1"/>
      <c r="L117" s="1"/>
      <c r="M117" s="109">
        <v>104.0</v>
      </c>
      <c r="N117" s="110" t="s">
        <v>450</v>
      </c>
      <c r="O117" s="118">
        <v>6.0</v>
      </c>
      <c r="P117" s="63"/>
      <c r="Q117" s="63"/>
      <c r="R117" s="63"/>
      <c r="S117" s="63"/>
      <c r="T117" s="48" t="s">
        <v>451</v>
      </c>
      <c r="U117" s="48" t="s">
        <v>452</v>
      </c>
      <c r="V117" s="1"/>
      <c r="W117" s="1"/>
      <c r="X117" s="1"/>
      <c r="Y117" s="1"/>
      <c r="Z117" s="1"/>
    </row>
    <row r="118" ht="12.75" hidden="1" customHeight="1">
      <c r="A118" s="1"/>
      <c r="B118" s="1"/>
      <c r="C118" s="1"/>
      <c r="D118" s="1"/>
      <c r="E118" s="1"/>
      <c r="F118" s="1"/>
      <c r="G118" s="1"/>
      <c r="H118" s="1"/>
      <c r="I118" s="1"/>
      <c r="J118" s="1"/>
      <c r="K118" s="1"/>
      <c r="L118" s="1"/>
      <c r="M118" s="109">
        <v>105.0</v>
      </c>
      <c r="N118" s="110" t="s">
        <v>453</v>
      </c>
      <c r="O118" s="118">
        <v>7.0</v>
      </c>
      <c r="P118" s="63"/>
      <c r="Q118" s="63"/>
      <c r="R118" s="63"/>
      <c r="S118" s="63"/>
      <c r="T118" s="48" t="s">
        <v>454</v>
      </c>
      <c r="U118" s="48" t="s">
        <v>455</v>
      </c>
      <c r="V118" s="1"/>
      <c r="W118" s="1"/>
      <c r="X118" s="1"/>
      <c r="Y118" s="1"/>
      <c r="Z118" s="1"/>
    </row>
    <row r="119" ht="12.75" hidden="1" customHeight="1">
      <c r="A119" s="1"/>
      <c r="B119" s="1"/>
      <c r="C119" s="1"/>
      <c r="D119" s="1"/>
      <c r="E119" s="1"/>
      <c r="F119" s="1"/>
      <c r="G119" s="1"/>
      <c r="H119" s="1"/>
      <c r="I119" s="1"/>
      <c r="J119" s="1"/>
      <c r="K119" s="1"/>
      <c r="L119" s="1"/>
      <c r="M119" s="109">
        <v>106.0</v>
      </c>
      <c r="N119" s="110" t="s">
        <v>456</v>
      </c>
      <c r="O119" s="118">
        <v>14.0</v>
      </c>
      <c r="P119" s="63"/>
      <c r="Q119" s="63"/>
      <c r="R119" s="63"/>
      <c r="S119" s="63"/>
      <c r="T119" s="48" t="s">
        <v>457</v>
      </c>
      <c r="U119" s="48" t="s">
        <v>458</v>
      </c>
      <c r="V119" s="1"/>
      <c r="W119" s="1"/>
      <c r="X119" s="1"/>
      <c r="Y119" s="1"/>
      <c r="Z119" s="1"/>
    </row>
    <row r="120" ht="12.75" hidden="1" customHeight="1">
      <c r="A120" s="1"/>
      <c r="B120" s="1"/>
      <c r="C120" s="1"/>
      <c r="D120" s="1"/>
      <c r="E120" s="1"/>
      <c r="F120" s="1"/>
      <c r="G120" s="1"/>
      <c r="H120" s="1"/>
      <c r="I120" s="1"/>
      <c r="J120" s="1"/>
      <c r="K120" s="1"/>
      <c r="L120" s="1"/>
      <c r="M120" s="109">
        <v>107.0</v>
      </c>
      <c r="N120" s="110" t="s">
        <v>459</v>
      </c>
      <c r="O120" s="118">
        <v>6.0</v>
      </c>
      <c r="P120" s="63"/>
      <c r="Q120" s="63"/>
      <c r="R120" s="63"/>
      <c r="S120" s="63"/>
      <c r="T120" s="48" t="s">
        <v>460</v>
      </c>
      <c r="U120" s="48" t="s">
        <v>461</v>
      </c>
      <c r="V120" s="1"/>
      <c r="W120" s="1"/>
      <c r="X120" s="1"/>
      <c r="Y120" s="1"/>
      <c r="Z120" s="1"/>
    </row>
    <row r="121" ht="12.75" hidden="1" customHeight="1">
      <c r="A121" s="1"/>
      <c r="B121" s="1"/>
      <c r="C121" s="1"/>
      <c r="D121" s="1"/>
      <c r="E121" s="1"/>
      <c r="F121" s="1"/>
      <c r="G121" s="1"/>
      <c r="H121" s="1"/>
      <c r="I121" s="1"/>
      <c r="J121" s="1"/>
      <c r="K121" s="1"/>
      <c r="L121" s="1"/>
      <c r="M121" s="109">
        <v>108.0</v>
      </c>
      <c r="N121" s="110" t="s">
        <v>462</v>
      </c>
      <c r="O121" s="118">
        <v>2.0</v>
      </c>
      <c r="P121" s="63"/>
      <c r="Q121" s="63"/>
      <c r="R121" s="63"/>
      <c r="S121" s="63"/>
      <c r="T121" s="48" t="s">
        <v>463</v>
      </c>
      <c r="U121" s="48" t="s">
        <v>464</v>
      </c>
      <c r="V121" s="1"/>
      <c r="W121" s="1"/>
      <c r="X121" s="1"/>
      <c r="Y121" s="1"/>
      <c r="Z121" s="1"/>
    </row>
    <row r="122" ht="12.75" hidden="1" customHeight="1">
      <c r="A122" s="1"/>
      <c r="B122" s="1"/>
      <c r="C122" s="1"/>
      <c r="D122" s="1"/>
      <c r="E122" s="1"/>
      <c r="F122" s="1"/>
      <c r="G122" s="1"/>
      <c r="H122" s="1"/>
      <c r="I122" s="1"/>
      <c r="J122" s="1"/>
      <c r="K122" s="1"/>
      <c r="L122" s="1"/>
      <c r="M122" s="109">
        <v>110.0</v>
      </c>
      <c r="N122" s="110" t="s">
        <v>465</v>
      </c>
      <c r="O122" s="118">
        <v>14.0</v>
      </c>
      <c r="P122" s="63"/>
      <c r="Q122" s="63"/>
      <c r="R122" s="63"/>
      <c r="S122" s="63"/>
      <c r="T122" s="48" t="s">
        <v>466</v>
      </c>
      <c r="U122" s="48" t="s">
        <v>467</v>
      </c>
      <c r="V122" s="1"/>
      <c r="W122" s="1"/>
      <c r="X122" s="1"/>
      <c r="Y122" s="1"/>
      <c r="Z122" s="1"/>
    </row>
    <row r="123" ht="12.75" hidden="1" customHeight="1">
      <c r="A123" s="1"/>
      <c r="B123" s="1"/>
      <c r="C123" s="1"/>
      <c r="D123" s="1"/>
      <c r="E123" s="1"/>
      <c r="F123" s="1"/>
      <c r="G123" s="1"/>
      <c r="H123" s="1"/>
      <c r="I123" s="1"/>
      <c r="J123" s="1"/>
      <c r="K123" s="1"/>
      <c r="L123" s="1"/>
      <c r="M123" s="109">
        <v>111.0</v>
      </c>
      <c r="N123" s="110" t="s">
        <v>468</v>
      </c>
      <c r="O123" s="118">
        <v>14.0</v>
      </c>
      <c r="P123" s="63"/>
      <c r="Q123" s="63"/>
      <c r="R123" s="63"/>
      <c r="S123" s="63"/>
      <c r="T123" s="48" t="s">
        <v>469</v>
      </c>
      <c r="U123" s="48" t="s">
        <v>470</v>
      </c>
      <c r="V123" s="1"/>
      <c r="W123" s="1"/>
      <c r="X123" s="1"/>
      <c r="Y123" s="1"/>
      <c r="Z123" s="1"/>
    </row>
    <row r="124" ht="12.75" hidden="1" customHeight="1">
      <c r="A124" s="1"/>
      <c r="B124" s="1"/>
      <c r="C124" s="1"/>
      <c r="D124" s="1"/>
      <c r="E124" s="1"/>
      <c r="F124" s="1"/>
      <c r="G124" s="1"/>
      <c r="H124" s="1"/>
      <c r="I124" s="1"/>
      <c r="J124" s="1"/>
      <c r="K124" s="1"/>
      <c r="L124" s="1"/>
      <c r="M124" s="109">
        <v>113.0</v>
      </c>
      <c r="N124" s="110" t="s">
        <v>471</v>
      </c>
      <c r="O124" s="118">
        <v>15.0</v>
      </c>
      <c r="P124" s="63"/>
      <c r="Q124" s="63"/>
      <c r="R124" s="63"/>
      <c r="S124" s="63"/>
      <c r="T124" s="48" t="s">
        <v>472</v>
      </c>
      <c r="U124" s="48" t="s">
        <v>473</v>
      </c>
      <c r="V124" s="1"/>
      <c r="W124" s="1"/>
      <c r="X124" s="1"/>
      <c r="Y124" s="1"/>
      <c r="Z124" s="1"/>
    </row>
    <row r="125" ht="12.75" hidden="1" customHeight="1">
      <c r="A125" s="1"/>
      <c r="B125" s="1"/>
      <c r="C125" s="1"/>
      <c r="D125" s="1"/>
      <c r="E125" s="1"/>
      <c r="F125" s="1"/>
      <c r="G125" s="1"/>
      <c r="H125" s="1"/>
      <c r="I125" s="1"/>
      <c r="J125" s="1"/>
      <c r="K125" s="1"/>
      <c r="L125" s="1"/>
      <c r="M125" s="109">
        <v>114.0</v>
      </c>
      <c r="N125" s="110" t="s">
        <v>474</v>
      </c>
      <c r="O125" s="118">
        <v>1.0</v>
      </c>
      <c r="P125" s="63"/>
      <c r="Q125" s="63"/>
      <c r="R125" s="63"/>
      <c r="S125" s="63"/>
      <c r="T125" s="48" t="s">
        <v>475</v>
      </c>
      <c r="U125" s="48" t="s">
        <v>476</v>
      </c>
      <c r="V125" s="1"/>
      <c r="W125" s="1"/>
      <c r="X125" s="1"/>
      <c r="Y125" s="1"/>
      <c r="Z125" s="1"/>
    </row>
    <row r="126" ht="12.75" hidden="1" customHeight="1">
      <c r="A126" s="1"/>
      <c r="B126" s="1"/>
      <c r="C126" s="1"/>
      <c r="D126" s="1"/>
      <c r="E126" s="1"/>
      <c r="F126" s="1"/>
      <c r="G126" s="1"/>
      <c r="H126" s="1"/>
      <c r="I126" s="1"/>
      <c r="J126" s="1"/>
      <c r="K126" s="1"/>
      <c r="L126" s="1"/>
      <c r="M126" s="109">
        <v>115.0</v>
      </c>
      <c r="N126" s="110" t="s">
        <v>477</v>
      </c>
      <c r="O126" s="118">
        <v>6.0</v>
      </c>
      <c r="P126" s="63"/>
      <c r="Q126" s="63"/>
      <c r="R126" s="63"/>
      <c r="S126" s="63"/>
      <c r="T126" s="48" t="s">
        <v>478</v>
      </c>
      <c r="U126" s="48" t="s">
        <v>479</v>
      </c>
      <c r="V126" s="1"/>
      <c r="W126" s="1"/>
      <c r="X126" s="1"/>
      <c r="Y126" s="1"/>
      <c r="Z126" s="1"/>
    </row>
    <row r="127" ht="12.75" hidden="1" customHeight="1">
      <c r="A127" s="1"/>
      <c r="B127" s="1"/>
      <c r="C127" s="1"/>
      <c r="D127" s="1"/>
      <c r="E127" s="1"/>
      <c r="F127" s="1"/>
      <c r="G127" s="1"/>
      <c r="H127" s="1"/>
      <c r="I127" s="1"/>
      <c r="J127" s="1"/>
      <c r="K127" s="1"/>
      <c r="L127" s="1"/>
      <c r="M127" s="109">
        <v>116.0</v>
      </c>
      <c r="N127" s="110" t="s">
        <v>480</v>
      </c>
      <c r="O127" s="118">
        <v>14.0</v>
      </c>
      <c r="P127" s="63"/>
      <c r="Q127" s="63"/>
      <c r="R127" s="63"/>
      <c r="S127" s="63"/>
      <c r="T127" s="48" t="s">
        <v>481</v>
      </c>
      <c r="U127" s="48" t="s">
        <v>482</v>
      </c>
      <c r="V127" s="1"/>
      <c r="W127" s="1"/>
      <c r="X127" s="1"/>
      <c r="Y127" s="1"/>
      <c r="Z127" s="1"/>
    </row>
    <row r="128" ht="12.75" hidden="1" customHeight="1">
      <c r="A128" s="1"/>
      <c r="B128" s="1"/>
      <c r="C128" s="1"/>
      <c r="D128" s="1"/>
      <c r="E128" s="1"/>
      <c r="F128" s="1"/>
      <c r="G128" s="1"/>
      <c r="H128" s="1"/>
      <c r="I128" s="1"/>
      <c r="J128" s="1"/>
      <c r="K128" s="1"/>
      <c r="L128" s="1"/>
      <c r="M128" s="109">
        <v>117.0</v>
      </c>
      <c r="N128" s="110" t="s">
        <v>483</v>
      </c>
      <c r="O128" s="118">
        <v>8.0</v>
      </c>
      <c r="P128" s="63"/>
      <c r="Q128" s="63"/>
      <c r="R128" s="63"/>
      <c r="S128" s="63"/>
      <c r="T128" s="48" t="s">
        <v>484</v>
      </c>
      <c r="U128" s="48" t="s">
        <v>485</v>
      </c>
      <c r="V128" s="1"/>
      <c r="W128" s="1"/>
      <c r="X128" s="1"/>
      <c r="Y128" s="1"/>
      <c r="Z128" s="1"/>
    </row>
    <row r="129" ht="12.75" hidden="1" customHeight="1">
      <c r="A129" s="1"/>
      <c r="B129" s="1"/>
      <c r="C129" s="1"/>
      <c r="D129" s="1"/>
      <c r="E129" s="1"/>
      <c r="F129" s="1"/>
      <c r="G129" s="1"/>
      <c r="H129" s="1"/>
      <c r="I129" s="1"/>
      <c r="J129" s="1"/>
      <c r="K129" s="1"/>
      <c r="L129" s="1"/>
      <c r="M129" s="109">
        <v>118.0</v>
      </c>
      <c r="N129" s="110" t="s">
        <v>486</v>
      </c>
      <c r="O129" s="118">
        <v>12.0</v>
      </c>
      <c r="P129" s="63"/>
      <c r="Q129" s="63"/>
      <c r="R129" s="63"/>
      <c r="S129" s="63"/>
      <c r="T129" s="48" t="s">
        <v>487</v>
      </c>
      <c r="U129" s="48" t="s">
        <v>488</v>
      </c>
      <c r="V129" s="1"/>
      <c r="W129" s="1"/>
      <c r="X129" s="1"/>
      <c r="Y129" s="1"/>
      <c r="Z129" s="1"/>
    </row>
    <row r="130" ht="12.75" hidden="1" customHeight="1">
      <c r="A130" s="1"/>
      <c r="B130" s="1"/>
      <c r="C130" s="1"/>
      <c r="D130" s="1"/>
      <c r="E130" s="1"/>
      <c r="F130" s="1"/>
      <c r="G130" s="1"/>
      <c r="H130" s="1"/>
      <c r="I130" s="1"/>
      <c r="J130" s="1"/>
      <c r="K130" s="1"/>
      <c r="L130" s="1"/>
      <c r="M130" s="109">
        <v>119.0</v>
      </c>
      <c r="N130" s="110" t="s">
        <v>489</v>
      </c>
      <c r="O130" s="118">
        <v>7.0</v>
      </c>
      <c r="P130" s="63"/>
      <c r="Q130" s="63"/>
      <c r="R130" s="63"/>
      <c r="S130" s="63"/>
      <c r="T130" s="48" t="s">
        <v>490</v>
      </c>
      <c r="U130" s="48" t="s">
        <v>491</v>
      </c>
      <c r="V130" s="1"/>
      <c r="W130" s="1"/>
      <c r="X130" s="1"/>
      <c r="Y130" s="1"/>
      <c r="Z130" s="1"/>
    </row>
    <row r="131" ht="12.75" hidden="1" customHeight="1">
      <c r="A131" s="1"/>
      <c r="B131" s="1"/>
      <c r="C131" s="1"/>
      <c r="D131" s="1"/>
      <c r="E131" s="1"/>
      <c r="F131" s="1"/>
      <c r="G131" s="1"/>
      <c r="H131" s="1"/>
      <c r="I131" s="1"/>
      <c r="J131" s="1"/>
      <c r="K131" s="1"/>
      <c r="L131" s="1"/>
      <c r="M131" s="109">
        <v>120.0</v>
      </c>
      <c r="N131" s="110" t="s">
        <v>492</v>
      </c>
      <c r="O131" s="118">
        <v>4.0</v>
      </c>
      <c r="P131" s="63"/>
      <c r="Q131" s="63"/>
      <c r="R131" s="63"/>
      <c r="S131" s="63"/>
      <c r="T131" s="48" t="s">
        <v>493</v>
      </c>
      <c r="U131" s="48" t="s">
        <v>494</v>
      </c>
      <c r="V131" s="1"/>
      <c r="W131" s="1"/>
      <c r="X131" s="1"/>
      <c r="Y131" s="1"/>
      <c r="Z131" s="1"/>
    </row>
    <row r="132" ht="12.75" hidden="1" customHeight="1">
      <c r="A132" s="1"/>
      <c r="B132" s="1"/>
      <c r="C132" s="1"/>
      <c r="D132" s="1"/>
      <c r="E132" s="1"/>
      <c r="F132" s="1"/>
      <c r="G132" s="1"/>
      <c r="H132" s="1"/>
      <c r="I132" s="1"/>
      <c r="J132" s="1"/>
      <c r="K132" s="1"/>
      <c r="L132" s="1"/>
      <c r="M132" s="109">
        <v>121.0</v>
      </c>
      <c r="N132" s="110" t="s">
        <v>495</v>
      </c>
      <c r="O132" s="118">
        <v>3.0</v>
      </c>
      <c r="P132" s="63"/>
      <c r="Q132" s="63"/>
      <c r="R132" s="63"/>
      <c r="S132" s="63"/>
      <c r="T132" s="48" t="s">
        <v>496</v>
      </c>
      <c r="U132" s="48" t="s">
        <v>497</v>
      </c>
      <c r="V132" s="1"/>
      <c r="W132" s="1"/>
      <c r="X132" s="1"/>
      <c r="Y132" s="1"/>
      <c r="Z132" s="1"/>
    </row>
    <row r="133" ht="12.75" hidden="1" customHeight="1">
      <c r="A133" s="1"/>
      <c r="B133" s="1"/>
      <c r="C133" s="1"/>
      <c r="D133" s="1"/>
      <c r="E133" s="1"/>
      <c r="F133" s="1"/>
      <c r="G133" s="1"/>
      <c r="H133" s="1"/>
      <c r="I133" s="1"/>
      <c r="J133" s="1"/>
      <c r="K133" s="1"/>
      <c r="L133" s="1"/>
      <c r="M133" s="109">
        <v>122.0</v>
      </c>
      <c r="N133" s="110" t="s">
        <v>498</v>
      </c>
      <c r="O133" s="118">
        <v>6.0</v>
      </c>
      <c r="P133" s="63"/>
      <c r="Q133" s="63"/>
      <c r="R133" s="63"/>
      <c r="S133" s="63"/>
      <c r="T133" s="48" t="s">
        <v>499</v>
      </c>
      <c r="U133" s="48" t="s">
        <v>500</v>
      </c>
      <c r="V133" s="1"/>
      <c r="W133" s="1"/>
      <c r="X133" s="1"/>
      <c r="Y133" s="1"/>
      <c r="Z133" s="1"/>
    </row>
    <row r="134" ht="12.75" hidden="1" customHeight="1">
      <c r="A134" s="1"/>
      <c r="B134" s="1"/>
      <c r="C134" s="1"/>
      <c r="D134" s="1"/>
      <c r="E134" s="1"/>
      <c r="F134" s="1"/>
      <c r="G134" s="1"/>
      <c r="H134" s="1"/>
      <c r="I134" s="1"/>
      <c r="J134" s="1"/>
      <c r="K134" s="1"/>
      <c r="L134" s="1"/>
      <c r="M134" s="109">
        <v>123.0</v>
      </c>
      <c r="N134" s="110" t="s">
        <v>501</v>
      </c>
      <c r="O134" s="118">
        <v>20.0</v>
      </c>
      <c r="P134" s="63"/>
      <c r="Q134" s="63"/>
      <c r="R134" s="63"/>
      <c r="S134" s="63"/>
      <c r="T134" s="48" t="s">
        <v>502</v>
      </c>
      <c r="U134" s="48" t="s">
        <v>503</v>
      </c>
      <c r="V134" s="1"/>
      <c r="W134" s="1"/>
      <c r="X134" s="1"/>
      <c r="Y134" s="1"/>
      <c r="Z134" s="1"/>
    </row>
    <row r="135" ht="12.75" hidden="1" customHeight="1">
      <c r="A135" s="1"/>
      <c r="B135" s="1"/>
      <c r="C135" s="1"/>
      <c r="D135" s="1"/>
      <c r="E135" s="1"/>
      <c r="F135" s="1"/>
      <c r="G135" s="1"/>
      <c r="H135" s="1"/>
      <c r="I135" s="1"/>
      <c r="J135" s="1"/>
      <c r="K135" s="1"/>
      <c r="L135" s="1"/>
      <c r="M135" s="109">
        <v>124.0</v>
      </c>
      <c r="N135" s="110" t="s">
        <v>504</v>
      </c>
      <c r="O135" s="118">
        <v>14.0</v>
      </c>
      <c r="P135" s="63"/>
      <c r="Q135" s="63"/>
      <c r="R135" s="63"/>
      <c r="S135" s="63"/>
      <c r="T135" s="48" t="s">
        <v>505</v>
      </c>
      <c r="U135" s="48" t="s">
        <v>506</v>
      </c>
      <c r="V135" s="1"/>
      <c r="W135" s="1"/>
      <c r="X135" s="1"/>
      <c r="Y135" s="1"/>
      <c r="Z135" s="1"/>
    </row>
    <row r="136" ht="12.75" hidden="1" customHeight="1">
      <c r="A136" s="1"/>
      <c r="B136" s="1"/>
      <c r="C136" s="1"/>
      <c r="D136" s="1"/>
      <c r="E136" s="1"/>
      <c r="F136" s="1"/>
      <c r="G136" s="1"/>
      <c r="H136" s="1"/>
      <c r="I136" s="1"/>
      <c r="J136" s="1"/>
      <c r="K136" s="1"/>
      <c r="L136" s="1"/>
      <c r="M136" s="109">
        <v>125.0</v>
      </c>
      <c r="N136" s="110" t="s">
        <v>507</v>
      </c>
      <c r="O136" s="118">
        <v>2.0</v>
      </c>
      <c r="P136" s="63"/>
      <c r="Q136" s="63"/>
      <c r="R136" s="63"/>
      <c r="S136" s="63"/>
      <c r="T136" s="48" t="s">
        <v>508</v>
      </c>
      <c r="U136" s="48" t="s">
        <v>509</v>
      </c>
      <c r="V136" s="1"/>
      <c r="W136" s="1"/>
      <c r="X136" s="1"/>
      <c r="Y136" s="1"/>
      <c r="Z136" s="1"/>
    </row>
    <row r="137" ht="12.75" hidden="1" customHeight="1">
      <c r="A137" s="1"/>
      <c r="B137" s="1"/>
      <c r="C137" s="1"/>
      <c r="D137" s="1"/>
      <c r="E137" s="1"/>
      <c r="F137" s="1"/>
      <c r="G137" s="1"/>
      <c r="H137" s="1"/>
      <c r="I137" s="1"/>
      <c r="J137" s="1"/>
      <c r="K137" s="1"/>
      <c r="L137" s="1"/>
      <c r="M137" s="109">
        <v>127.0</v>
      </c>
      <c r="N137" s="110" t="s">
        <v>510</v>
      </c>
      <c r="O137" s="118">
        <v>12.0</v>
      </c>
      <c r="P137" s="63"/>
      <c r="Q137" s="63"/>
      <c r="R137" s="63"/>
      <c r="S137" s="63"/>
      <c r="T137" s="48" t="s">
        <v>511</v>
      </c>
      <c r="U137" s="48" t="s">
        <v>512</v>
      </c>
      <c r="V137" s="1"/>
      <c r="W137" s="1"/>
      <c r="X137" s="1"/>
      <c r="Y137" s="1"/>
      <c r="Z137" s="1"/>
    </row>
    <row r="138" ht="12.75" hidden="1" customHeight="1">
      <c r="A138" s="1"/>
      <c r="B138" s="1"/>
      <c r="C138" s="1"/>
      <c r="D138" s="1"/>
      <c r="E138" s="1"/>
      <c r="F138" s="1"/>
      <c r="G138" s="1"/>
      <c r="H138" s="1"/>
      <c r="I138" s="1"/>
      <c r="J138" s="1"/>
      <c r="K138" s="1"/>
      <c r="L138" s="1"/>
      <c r="M138" s="109">
        <v>129.0</v>
      </c>
      <c r="N138" s="110" t="s">
        <v>513</v>
      </c>
      <c r="O138" s="118">
        <v>5.0</v>
      </c>
      <c r="P138" s="63"/>
      <c r="Q138" s="63"/>
      <c r="R138" s="63"/>
      <c r="S138" s="63"/>
      <c r="T138" s="48" t="s">
        <v>514</v>
      </c>
      <c r="U138" s="48" t="s">
        <v>515</v>
      </c>
      <c r="V138" s="1"/>
      <c r="W138" s="1"/>
      <c r="X138" s="1"/>
      <c r="Y138" s="1"/>
      <c r="Z138" s="1"/>
    </row>
    <row r="139" ht="12.75" hidden="1" customHeight="1">
      <c r="A139" s="1"/>
      <c r="B139" s="1"/>
      <c r="C139" s="1"/>
      <c r="D139" s="1"/>
      <c r="E139" s="1"/>
      <c r="F139" s="1"/>
      <c r="G139" s="1"/>
      <c r="H139" s="1"/>
      <c r="I139" s="1"/>
      <c r="J139" s="1"/>
      <c r="K139" s="1"/>
      <c r="L139" s="1"/>
      <c r="M139" s="109">
        <v>130.0</v>
      </c>
      <c r="N139" s="110" t="s">
        <v>516</v>
      </c>
      <c r="O139" s="118">
        <v>9.0</v>
      </c>
      <c r="P139" s="63"/>
      <c r="Q139" s="63"/>
      <c r="R139" s="63"/>
      <c r="S139" s="63"/>
      <c r="T139" s="48" t="s">
        <v>517</v>
      </c>
      <c r="U139" s="48" t="s">
        <v>518</v>
      </c>
      <c r="V139" s="1"/>
      <c r="W139" s="1"/>
      <c r="X139" s="1"/>
      <c r="Y139" s="1"/>
      <c r="Z139" s="1"/>
    </row>
    <row r="140" ht="12.75" hidden="1" customHeight="1">
      <c r="A140" s="1"/>
      <c r="B140" s="1"/>
      <c r="C140" s="1"/>
      <c r="D140" s="1"/>
      <c r="E140" s="1"/>
      <c r="F140" s="1"/>
      <c r="G140" s="1"/>
      <c r="H140" s="1"/>
      <c r="I140" s="1"/>
      <c r="J140" s="1"/>
      <c r="K140" s="1"/>
      <c r="L140" s="1"/>
      <c r="M140" s="109">
        <v>131.0</v>
      </c>
      <c r="N140" s="110" t="s">
        <v>519</v>
      </c>
      <c r="O140" s="118">
        <v>13.0</v>
      </c>
      <c r="P140" s="63"/>
      <c r="Q140" s="63"/>
      <c r="R140" s="63"/>
      <c r="S140" s="63"/>
      <c r="T140" s="48" t="s">
        <v>520</v>
      </c>
      <c r="U140" s="48" t="s">
        <v>521</v>
      </c>
      <c r="V140" s="1"/>
      <c r="W140" s="1"/>
      <c r="X140" s="1"/>
      <c r="Y140" s="1"/>
      <c r="Z140" s="1"/>
    </row>
    <row r="141" ht="12.75" hidden="1" customHeight="1">
      <c r="A141" s="1"/>
      <c r="B141" s="1"/>
      <c r="C141" s="1"/>
      <c r="D141" s="1"/>
      <c r="E141" s="1"/>
      <c r="F141" s="1"/>
      <c r="G141" s="1"/>
      <c r="H141" s="1"/>
      <c r="I141" s="1"/>
      <c r="J141" s="1"/>
      <c r="K141" s="1"/>
      <c r="L141" s="1"/>
      <c r="M141" s="109">
        <v>132.0</v>
      </c>
      <c r="N141" s="110" t="s">
        <v>522</v>
      </c>
      <c r="O141" s="118">
        <v>18.0</v>
      </c>
      <c r="P141" s="63"/>
      <c r="Q141" s="63"/>
      <c r="R141" s="63"/>
      <c r="S141" s="63"/>
      <c r="T141" s="48" t="s">
        <v>523</v>
      </c>
      <c r="U141" s="48" t="s">
        <v>524</v>
      </c>
      <c r="V141" s="1"/>
      <c r="W141" s="1"/>
      <c r="X141" s="1"/>
      <c r="Y141" s="1"/>
      <c r="Z141" s="1"/>
    </row>
    <row r="142" ht="12.75" hidden="1" customHeight="1">
      <c r="A142" s="1"/>
      <c r="B142" s="1"/>
      <c r="C142" s="1"/>
      <c r="D142" s="1"/>
      <c r="E142" s="1"/>
      <c r="F142" s="1"/>
      <c r="G142" s="1"/>
      <c r="H142" s="1"/>
      <c r="I142" s="1"/>
      <c r="J142" s="1"/>
      <c r="K142" s="1"/>
      <c r="L142" s="1"/>
      <c r="M142" s="109">
        <v>133.0</v>
      </c>
      <c r="N142" s="110" t="s">
        <v>258</v>
      </c>
      <c r="O142" s="118">
        <v>21.0</v>
      </c>
      <c r="P142" s="63"/>
      <c r="Q142" s="63"/>
      <c r="R142" s="63"/>
      <c r="S142" s="63"/>
      <c r="T142" s="48" t="s">
        <v>525</v>
      </c>
      <c r="U142" s="48" t="s">
        <v>526</v>
      </c>
      <c r="V142" s="1"/>
      <c r="W142" s="1"/>
      <c r="X142" s="1"/>
      <c r="Y142" s="1"/>
      <c r="Z142" s="1"/>
    </row>
    <row r="143" ht="12.75" hidden="1" customHeight="1">
      <c r="A143" s="1"/>
      <c r="B143" s="1"/>
      <c r="C143" s="1"/>
      <c r="D143" s="1"/>
      <c r="E143" s="1"/>
      <c r="F143" s="1"/>
      <c r="G143" s="1"/>
      <c r="H143" s="1"/>
      <c r="I143" s="1"/>
      <c r="J143" s="1"/>
      <c r="K143" s="1"/>
      <c r="L143" s="1"/>
      <c r="M143" s="109">
        <v>134.0</v>
      </c>
      <c r="N143" s="110" t="s">
        <v>527</v>
      </c>
      <c r="O143" s="118">
        <v>17.0</v>
      </c>
      <c r="P143" s="63"/>
      <c r="Q143" s="63"/>
      <c r="R143" s="63"/>
      <c r="S143" s="63"/>
      <c r="T143" s="48" t="s">
        <v>528</v>
      </c>
      <c r="U143" s="48" t="s">
        <v>529</v>
      </c>
      <c r="V143" s="1"/>
      <c r="W143" s="1"/>
      <c r="X143" s="1"/>
      <c r="Y143" s="1"/>
      <c r="Z143" s="1"/>
    </row>
    <row r="144" ht="12.75" hidden="1" customHeight="1">
      <c r="A144" s="1"/>
      <c r="B144" s="1"/>
      <c r="C144" s="1"/>
      <c r="D144" s="1"/>
      <c r="E144" s="1"/>
      <c r="F144" s="1"/>
      <c r="G144" s="1"/>
      <c r="H144" s="1"/>
      <c r="I144" s="1"/>
      <c r="J144" s="1"/>
      <c r="K144" s="1"/>
      <c r="L144" s="1"/>
      <c r="M144" s="109">
        <v>135.0</v>
      </c>
      <c r="N144" s="110" t="s">
        <v>530</v>
      </c>
      <c r="O144" s="118">
        <v>1.0</v>
      </c>
      <c r="P144" s="63"/>
      <c r="Q144" s="63"/>
      <c r="R144" s="63"/>
      <c r="S144" s="63"/>
      <c r="T144" s="48" t="s">
        <v>531</v>
      </c>
      <c r="U144" s="48" t="s">
        <v>532</v>
      </c>
      <c r="V144" s="1"/>
      <c r="W144" s="1"/>
      <c r="X144" s="1"/>
      <c r="Y144" s="1"/>
      <c r="Z144" s="1"/>
    </row>
    <row r="145" ht="12.75" hidden="1" customHeight="1">
      <c r="A145" s="1"/>
      <c r="B145" s="1"/>
      <c r="C145" s="1"/>
      <c r="D145" s="1"/>
      <c r="E145" s="1"/>
      <c r="F145" s="1"/>
      <c r="G145" s="1"/>
      <c r="H145" s="1"/>
      <c r="I145" s="1"/>
      <c r="J145" s="1"/>
      <c r="K145" s="1"/>
      <c r="L145" s="1"/>
      <c r="M145" s="109">
        <v>136.0</v>
      </c>
      <c r="N145" s="110" t="s">
        <v>533</v>
      </c>
      <c r="O145" s="118">
        <v>10.0</v>
      </c>
      <c r="P145" s="63"/>
      <c r="Q145" s="63"/>
      <c r="R145" s="63"/>
      <c r="S145" s="63"/>
      <c r="T145" s="48" t="s">
        <v>534</v>
      </c>
      <c r="U145" s="48" t="s">
        <v>535</v>
      </c>
      <c r="V145" s="1"/>
      <c r="W145" s="1"/>
      <c r="X145" s="1"/>
      <c r="Y145" s="1"/>
      <c r="Z145" s="1"/>
    </row>
    <row r="146" ht="12.75" hidden="1" customHeight="1">
      <c r="A146" s="1"/>
      <c r="B146" s="1"/>
      <c r="C146" s="1"/>
      <c r="D146" s="1"/>
      <c r="E146" s="1"/>
      <c r="F146" s="1"/>
      <c r="G146" s="1"/>
      <c r="H146" s="1"/>
      <c r="I146" s="1"/>
      <c r="J146" s="1"/>
      <c r="K146" s="1"/>
      <c r="L146" s="1"/>
      <c r="M146" s="109">
        <v>137.0</v>
      </c>
      <c r="N146" s="110" t="s">
        <v>536</v>
      </c>
      <c r="O146" s="118">
        <v>16.0</v>
      </c>
      <c r="P146" s="63"/>
      <c r="Q146" s="63"/>
      <c r="R146" s="63"/>
      <c r="S146" s="63"/>
      <c r="T146" s="48" t="s">
        <v>537</v>
      </c>
      <c r="U146" s="48" t="s">
        <v>538</v>
      </c>
      <c r="V146" s="1"/>
      <c r="W146" s="1"/>
      <c r="X146" s="1"/>
      <c r="Y146" s="1"/>
      <c r="Z146" s="1"/>
    </row>
    <row r="147" ht="12.75" hidden="1" customHeight="1">
      <c r="A147" s="1"/>
      <c r="B147" s="1"/>
      <c r="C147" s="1"/>
      <c r="D147" s="1"/>
      <c r="E147" s="1"/>
      <c r="F147" s="1"/>
      <c r="G147" s="1"/>
      <c r="H147" s="1"/>
      <c r="I147" s="1"/>
      <c r="J147" s="1"/>
      <c r="K147" s="1"/>
      <c r="L147" s="1"/>
      <c r="M147" s="109">
        <v>138.0</v>
      </c>
      <c r="N147" s="110" t="s">
        <v>539</v>
      </c>
      <c r="O147" s="118">
        <v>18.0</v>
      </c>
      <c r="P147" s="63"/>
      <c r="Q147" s="63"/>
      <c r="R147" s="63"/>
      <c r="S147" s="63"/>
      <c r="T147" s="48" t="s">
        <v>540</v>
      </c>
      <c r="U147" s="48" t="s">
        <v>541</v>
      </c>
      <c r="V147" s="1"/>
      <c r="W147" s="1"/>
      <c r="X147" s="1"/>
      <c r="Y147" s="1"/>
      <c r="Z147" s="1"/>
    </row>
    <row r="148" ht="12.75" hidden="1" customHeight="1">
      <c r="A148" s="1"/>
      <c r="B148" s="1"/>
      <c r="C148" s="1"/>
      <c r="D148" s="1"/>
      <c r="E148" s="1"/>
      <c r="F148" s="1"/>
      <c r="G148" s="1"/>
      <c r="H148" s="1"/>
      <c r="I148" s="1"/>
      <c r="J148" s="1"/>
      <c r="K148" s="1"/>
      <c r="L148" s="1"/>
      <c r="M148" s="109">
        <v>139.0</v>
      </c>
      <c r="N148" s="110" t="s">
        <v>542</v>
      </c>
      <c r="O148" s="118">
        <v>7.0</v>
      </c>
      <c r="P148" s="63"/>
      <c r="Q148" s="63"/>
      <c r="R148" s="63"/>
      <c r="S148" s="63"/>
      <c r="T148" s="48" t="s">
        <v>543</v>
      </c>
      <c r="U148" s="48" t="s">
        <v>544</v>
      </c>
      <c r="V148" s="1"/>
      <c r="W148" s="1"/>
      <c r="X148" s="1"/>
      <c r="Y148" s="1"/>
      <c r="Z148" s="1"/>
    </row>
    <row r="149" ht="12.75" hidden="1" customHeight="1">
      <c r="A149" s="1"/>
      <c r="B149" s="1"/>
      <c r="C149" s="1"/>
      <c r="D149" s="1"/>
      <c r="E149" s="1"/>
      <c r="F149" s="1"/>
      <c r="G149" s="1"/>
      <c r="H149" s="1"/>
      <c r="I149" s="1"/>
      <c r="J149" s="1"/>
      <c r="K149" s="1"/>
      <c r="L149" s="1"/>
      <c r="M149" s="109">
        <v>140.0</v>
      </c>
      <c r="N149" s="110" t="s">
        <v>545</v>
      </c>
      <c r="O149" s="118">
        <v>12.0</v>
      </c>
      <c r="P149" s="63"/>
      <c r="Q149" s="63"/>
      <c r="R149" s="63"/>
      <c r="S149" s="63"/>
      <c r="T149" s="48" t="s">
        <v>546</v>
      </c>
      <c r="U149" s="48" t="s">
        <v>547</v>
      </c>
      <c r="V149" s="1"/>
      <c r="W149" s="1"/>
      <c r="X149" s="1"/>
      <c r="Y149" s="1"/>
      <c r="Z149" s="1"/>
    </row>
    <row r="150" ht="12.75" hidden="1" customHeight="1">
      <c r="A150" s="1"/>
      <c r="B150" s="1"/>
      <c r="C150" s="1"/>
      <c r="D150" s="1"/>
      <c r="E150" s="1"/>
      <c r="F150" s="1"/>
      <c r="G150" s="1"/>
      <c r="H150" s="1"/>
      <c r="I150" s="1"/>
      <c r="J150" s="1"/>
      <c r="K150" s="1"/>
      <c r="L150" s="1"/>
      <c r="M150" s="109">
        <v>141.0</v>
      </c>
      <c r="N150" s="110" t="s">
        <v>548</v>
      </c>
      <c r="O150" s="118">
        <v>16.0</v>
      </c>
      <c r="P150" s="63"/>
      <c r="Q150" s="63"/>
      <c r="R150" s="63"/>
      <c r="S150" s="63"/>
      <c r="T150" s="48" t="s">
        <v>549</v>
      </c>
      <c r="U150" s="48" t="s">
        <v>550</v>
      </c>
      <c r="V150" s="1"/>
      <c r="W150" s="1"/>
      <c r="X150" s="1"/>
      <c r="Y150" s="1"/>
      <c r="Z150" s="1"/>
    </row>
    <row r="151" ht="12.75" hidden="1" customHeight="1">
      <c r="A151" s="1"/>
      <c r="B151" s="1"/>
      <c r="C151" s="1"/>
      <c r="D151" s="1"/>
      <c r="E151" s="1"/>
      <c r="F151" s="1"/>
      <c r="G151" s="1"/>
      <c r="H151" s="1"/>
      <c r="I151" s="1"/>
      <c r="J151" s="1"/>
      <c r="K151" s="1"/>
      <c r="L151" s="1"/>
      <c r="M151" s="109">
        <v>144.0</v>
      </c>
      <c r="N151" s="110" t="s">
        <v>551</v>
      </c>
      <c r="O151" s="118">
        <v>7.0</v>
      </c>
      <c r="P151" s="63"/>
      <c r="Q151" s="63"/>
      <c r="R151" s="63"/>
      <c r="S151" s="63"/>
      <c r="T151" s="48" t="s">
        <v>552</v>
      </c>
      <c r="U151" s="48" t="s">
        <v>553</v>
      </c>
      <c r="V151" s="1"/>
      <c r="W151" s="1"/>
      <c r="X151" s="1"/>
      <c r="Y151" s="1"/>
      <c r="Z151" s="1"/>
    </row>
    <row r="152" ht="12.75" hidden="1" customHeight="1">
      <c r="A152" s="1"/>
      <c r="B152" s="1"/>
      <c r="C152" s="1"/>
      <c r="D152" s="1"/>
      <c r="E152" s="1"/>
      <c r="F152" s="1"/>
      <c r="G152" s="1"/>
      <c r="H152" s="1"/>
      <c r="I152" s="1"/>
      <c r="J152" s="1"/>
      <c r="K152" s="1"/>
      <c r="L152" s="1"/>
      <c r="M152" s="109">
        <v>145.0</v>
      </c>
      <c r="N152" s="110" t="s">
        <v>554</v>
      </c>
      <c r="O152" s="118">
        <v>6.0</v>
      </c>
      <c r="P152" s="63"/>
      <c r="Q152" s="63"/>
      <c r="R152" s="63"/>
      <c r="S152" s="63"/>
      <c r="T152" s="48" t="s">
        <v>555</v>
      </c>
      <c r="U152" s="48" t="s">
        <v>556</v>
      </c>
      <c r="V152" s="1"/>
      <c r="W152" s="1"/>
      <c r="X152" s="1"/>
      <c r="Y152" s="1"/>
      <c r="Z152" s="1"/>
    </row>
    <row r="153" ht="12.75" hidden="1" customHeight="1">
      <c r="A153" s="1"/>
      <c r="B153" s="1"/>
      <c r="C153" s="1"/>
      <c r="D153" s="1"/>
      <c r="E153" s="1"/>
      <c r="F153" s="1"/>
      <c r="G153" s="1"/>
      <c r="H153" s="1"/>
      <c r="I153" s="1"/>
      <c r="J153" s="1"/>
      <c r="K153" s="1"/>
      <c r="L153" s="1"/>
      <c r="M153" s="109">
        <v>146.0</v>
      </c>
      <c r="N153" s="110" t="s">
        <v>557</v>
      </c>
      <c r="O153" s="118">
        <v>2.0</v>
      </c>
      <c r="P153" s="63"/>
      <c r="Q153" s="63"/>
      <c r="R153" s="63"/>
      <c r="S153" s="63"/>
      <c r="T153" s="48" t="s">
        <v>558</v>
      </c>
      <c r="U153" s="48" t="s">
        <v>559</v>
      </c>
      <c r="V153" s="1"/>
      <c r="W153" s="1"/>
      <c r="X153" s="1"/>
      <c r="Y153" s="1"/>
      <c r="Z153" s="1"/>
    </row>
    <row r="154" ht="12.75" hidden="1" customHeight="1">
      <c r="A154" s="1"/>
      <c r="B154" s="1"/>
      <c r="C154" s="1"/>
      <c r="D154" s="1"/>
      <c r="E154" s="1"/>
      <c r="F154" s="1"/>
      <c r="G154" s="1"/>
      <c r="H154" s="1"/>
      <c r="I154" s="1"/>
      <c r="J154" s="1"/>
      <c r="K154" s="1"/>
      <c r="L154" s="1"/>
      <c r="M154" s="109">
        <v>148.0</v>
      </c>
      <c r="N154" s="110" t="s">
        <v>560</v>
      </c>
      <c r="O154" s="118">
        <v>17.0</v>
      </c>
      <c r="P154" s="63"/>
      <c r="Q154" s="63"/>
      <c r="R154" s="63"/>
      <c r="S154" s="63"/>
      <c r="T154" s="48" t="s">
        <v>561</v>
      </c>
      <c r="U154" s="48" t="s">
        <v>562</v>
      </c>
      <c r="V154" s="1"/>
      <c r="W154" s="1"/>
      <c r="X154" s="1"/>
      <c r="Y154" s="1"/>
      <c r="Z154" s="1"/>
    </row>
    <row r="155" ht="12.75" hidden="1" customHeight="1">
      <c r="A155" s="1"/>
      <c r="B155" s="1"/>
      <c r="C155" s="1"/>
      <c r="D155" s="1"/>
      <c r="E155" s="1"/>
      <c r="F155" s="1"/>
      <c r="G155" s="1"/>
      <c r="H155" s="1"/>
      <c r="I155" s="1"/>
      <c r="J155" s="1"/>
      <c r="K155" s="1"/>
      <c r="L155" s="1"/>
      <c r="M155" s="109">
        <v>149.0</v>
      </c>
      <c r="N155" s="110" t="s">
        <v>563</v>
      </c>
      <c r="O155" s="118">
        <v>3.0</v>
      </c>
      <c r="P155" s="63"/>
      <c r="Q155" s="63"/>
      <c r="R155" s="63"/>
      <c r="S155" s="63"/>
      <c r="T155" s="48" t="s">
        <v>564</v>
      </c>
      <c r="U155" s="48" t="s">
        <v>565</v>
      </c>
      <c r="V155" s="1"/>
      <c r="W155" s="1"/>
      <c r="X155" s="1"/>
      <c r="Y155" s="1"/>
      <c r="Z155" s="1"/>
    </row>
    <row r="156" ht="12.75" hidden="1" customHeight="1">
      <c r="A156" s="1"/>
      <c r="B156" s="1"/>
      <c r="C156" s="1"/>
      <c r="D156" s="1"/>
      <c r="E156" s="1"/>
      <c r="F156" s="1"/>
      <c r="G156" s="1"/>
      <c r="H156" s="1"/>
      <c r="I156" s="1"/>
      <c r="J156" s="1"/>
      <c r="K156" s="1"/>
      <c r="L156" s="1"/>
      <c r="M156" s="109">
        <v>150.0</v>
      </c>
      <c r="N156" s="110" t="s">
        <v>566</v>
      </c>
      <c r="O156" s="118">
        <v>3.0</v>
      </c>
      <c r="P156" s="63"/>
      <c r="Q156" s="63"/>
      <c r="R156" s="63"/>
      <c r="S156" s="63"/>
      <c r="T156" s="48" t="s">
        <v>567</v>
      </c>
      <c r="U156" s="48" t="s">
        <v>568</v>
      </c>
      <c r="V156" s="1"/>
      <c r="W156" s="1"/>
      <c r="X156" s="1"/>
      <c r="Y156" s="1"/>
      <c r="Z156" s="1"/>
    </row>
    <row r="157" ht="12.75" hidden="1" customHeight="1">
      <c r="A157" s="1"/>
      <c r="B157" s="1"/>
      <c r="C157" s="1"/>
      <c r="D157" s="1"/>
      <c r="E157" s="1"/>
      <c r="F157" s="1"/>
      <c r="G157" s="1"/>
      <c r="H157" s="1"/>
      <c r="I157" s="1"/>
      <c r="J157" s="1"/>
      <c r="K157" s="1"/>
      <c r="L157" s="1"/>
      <c r="M157" s="109">
        <v>151.0</v>
      </c>
      <c r="N157" s="110" t="s">
        <v>569</v>
      </c>
      <c r="O157" s="118">
        <v>5.0</v>
      </c>
      <c r="P157" s="63"/>
      <c r="Q157" s="63"/>
      <c r="R157" s="63"/>
      <c r="S157" s="63"/>
      <c r="T157" s="48" t="s">
        <v>570</v>
      </c>
      <c r="U157" s="48" t="s">
        <v>571</v>
      </c>
      <c r="V157" s="1"/>
      <c r="W157" s="1"/>
      <c r="X157" s="1"/>
      <c r="Y157" s="1"/>
      <c r="Z157" s="1"/>
    </row>
    <row r="158" ht="12.75" hidden="1" customHeight="1">
      <c r="A158" s="1"/>
      <c r="B158" s="1"/>
      <c r="C158" s="1"/>
      <c r="D158" s="1"/>
      <c r="E158" s="1"/>
      <c r="F158" s="1"/>
      <c r="G158" s="1"/>
      <c r="H158" s="1"/>
      <c r="I158" s="1"/>
      <c r="J158" s="1"/>
      <c r="K158" s="1"/>
      <c r="L158" s="1"/>
      <c r="M158" s="109">
        <v>152.0</v>
      </c>
      <c r="N158" s="110" t="s">
        <v>572</v>
      </c>
      <c r="O158" s="118">
        <v>2.0</v>
      </c>
      <c r="P158" s="63"/>
      <c r="Q158" s="63"/>
      <c r="R158" s="63"/>
      <c r="S158" s="63"/>
      <c r="T158" s="48" t="s">
        <v>573</v>
      </c>
      <c r="U158" s="48" t="s">
        <v>574</v>
      </c>
      <c r="V158" s="1"/>
      <c r="W158" s="1"/>
      <c r="X158" s="1"/>
      <c r="Y158" s="1"/>
      <c r="Z158" s="1"/>
    </row>
    <row r="159" ht="12.75" hidden="1" customHeight="1">
      <c r="A159" s="1"/>
      <c r="B159" s="1"/>
      <c r="C159" s="1"/>
      <c r="D159" s="1"/>
      <c r="E159" s="1"/>
      <c r="F159" s="1"/>
      <c r="G159" s="1"/>
      <c r="H159" s="1"/>
      <c r="I159" s="1"/>
      <c r="J159" s="1"/>
      <c r="K159" s="1"/>
      <c r="L159" s="1"/>
      <c r="M159" s="109">
        <v>153.0</v>
      </c>
      <c r="N159" s="110" t="s">
        <v>575</v>
      </c>
      <c r="O159" s="118">
        <v>17.0</v>
      </c>
      <c r="P159" s="63"/>
      <c r="Q159" s="63"/>
      <c r="R159" s="63"/>
      <c r="S159" s="63"/>
      <c r="T159" s="48" t="s">
        <v>576</v>
      </c>
      <c r="U159" s="48" t="s">
        <v>577</v>
      </c>
      <c r="V159" s="1"/>
      <c r="W159" s="1"/>
      <c r="X159" s="1"/>
      <c r="Y159" s="1"/>
      <c r="Z159" s="1"/>
    </row>
    <row r="160" ht="12.75" hidden="1" customHeight="1">
      <c r="A160" s="1"/>
      <c r="B160" s="1"/>
      <c r="C160" s="1"/>
      <c r="D160" s="1"/>
      <c r="E160" s="1"/>
      <c r="F160" s="1"/>
      <c r="G160" s="1"/>
      <c r="H160" s="1"/>
      <c r="I160" s="1"/>
      <c r="J160" s="1"/>
      <c r="K160" s="1"/>
      <c r="L160" s="1"/>
      <c r="M160" s="109">
        <v>154.0</v>
      </c>
      <c r="N160" s="110" t="s">
        <v>578</v>
      </c>
      <c r="O160" s="118">
        <v>16.0</v>
      </c>
      <c r="P160" s="63"/>
      <c r="Q160" s="63"/>
      <c r="R160" s="63"/>
      <c r="S160" s="63"/>
      <c r="T160" s="48" t="s">
        <v>579</v>
      </c>
      <c r="U160" s="48" t="s">
        <v>580</v>
      </c>
      <c r="V160" s="1"/>
      <c r="W160" s="1"/>
      <c r="X160" s="1"/>
      <c r="Y160" s="1"/>
      <c r="Z160" s="1"/>
    </row>
    <row r="161" ht="12.75" hidden="1" customHeight="1">
      <c r="A161" s="1"/>
      <c r="B161" s="1"/>
      <c r="C161" s="1"/>
      <c r="D161" s="1"/>
      <c r="E161" s="1"/>
      <c r="F161" s="1"/>
      <c r="G161" s="1"/>
      <c r="H161" s="1"/>
      <c r="I161" s="1"/>
      <c r="J161" s="1"/>
      <c r="K161" s="1"/>
      <c r="L161" s="1"/>
      <c r="M161" s="109">
        <v>155.0</v>
      </c>
      <c r="N161" s="110" t="s">
        <v>581</v>
      </c>
      <c r="O161" s="118">
        <v>17.0</v>
      </c>
      <c r="P161" s="63"/>
      <c r="Q161" s="63"/>
      <c r="R161" s="63"/>
      <c r="S161" s="63"/>
      <c r="T161" s="48" t="s">
        <v>582</v>
      </c>
      <c r="U161" s="48" t="s">
        <v>583</v>
      </c>
      <c r="V161" s="1"/>
      <c r="W161" s="1"/>
      <c r="X161" s="1"/>
      <c r="Y161" s="1"/>
      <c r="Z161" s="1"/>
    </row>
    <row r="162" ht="12.75" hidden="1" customHeight="1">
      <c r="A162" s="1"/>
      <c r="B162" s="1"/>
      <c r="C162" s="1"/>
      <c r="D162" s="1"/>
      <c r="E162" s="1"/>
      <c r="F162" s="1"/>
      <c r="G162" s="1"/>
      <c r="H162" s="1"/>
      <c r="I162" s="1"/>
      <c r="J162" s="1"/>
      <c r="K162" s="1"/>
      <c r="L162" s="1"/>
      <c r="M162" s="109">
        <v>156.0</v>
      </c>
      <c r="N162" s="110" t="s">
        <v>584</v>
      </c>
      <c r="O162" s="118">
        <v>5.0</v>
      </c>
      <c r="P162" s="63"/>
      <c r="Q162" s="63"/>
      <c r="R162" s="63"/>
      <c r="S162" s="63"/>
      <c r="T162" s="48" t="s">
        <v>585</v>
      </c>
      <c r="U162" s="48" t="s">
        <v>586</v>
      </c>
      <c r="V162" s="1"/>
      <c r="W162" s="1"/>
      <c r="X162" s="1"/>
      <c r="Y162" s="1"/>
      <c r="Z162" s="1"/>
    </row>
    <row r="163" ht="12.75" hidden="1" customHeight="1">
      <c r="A163" s="1"/>
      <c r="B163" s="1"/>
      <c r="C163" s="1"/>
      <c r="D163" s="1"/>
      <c r="E163" s="1"/>
      <c r="F163" s="1"/>
      <c r="G163" s="1"/>
      <c r="H163" s="1"/>
      <c r="I163" s="1"/>
      <c r="J163" s="1"/>
      <c r="K163" s="1"/>
      <c r="L163" s="1"/>
      <c r="M163" s="109">
        <v>158.0</v>
      </c>
      <c r="N163" s="110" t="s">
        <v>587</v>
      </c>
      <c r="O163" s="118">
        <v>1.0</v>
      </c>
      <c r="P163" s="63"/>
      <c r="Q163" s="63"/>
      <c r="R163" s="63"/>
      <c r="S163" s="63"/>
      <c r="T163" s="48" t="s">
        <v>588</v>
      </c>
      <c r="U163" s="48" t="s">
        <v>589</v>
      </c>
      <c r="V163" s="1"/>
      <c r="W163" s="1"/>
      <c r="X163" s="1"/>
      <c r="Y163" s="1"/>
      <c r="Z163" s="1"/>
    </row>
    <row r="164" ht="12.75" hidden="1" customHeight="1">
      <c r="A164" s="1"/>
      <c r="B164" s="1"/>
      <c r="C164" s="1"/>
      <c r="D164" s="1"/>
      <c r="E164" s="1"/>
      <c r="F164" s="1"/>
      <c r="G164" s="1"/>
      <c r="H164" s="1"/>
      <c r="I164" s="1"/>
      <c r="J164" s="1"/>
      <c r="K164" s="1"/>
      <c r="L164" s="1"/>
      <c r="M164" s="109">
        <v>159.0</v>
      </c>
      <c r="N164" s="110" t="s">
        <v>590</v>
      </c>
      <c r="O164" s="118">
        <v>16.0</v>
      </c>
      <c r="P164" s="63"/>
      <c r="Q164" s="63"/>
      <c r="R164" s="63"/>
      <c r="S164" s="63"/>
      <c r="T164" s="48" t="s">
        <v>591</v>
      </c>
      <c r="U164" s="48" t="s">
        <v>592</v>
      </c>
      <c r="V164" s="1"/>
      <c r="W164" s="1"/>
      <c r="X164" s="1"/>
      <c r="Y164" s="1"/>
      <c r="Z164" s="1"/>
    </row>
    <row r="165" ht="12.75" hidden="1" customHeight="1">
      <c r="A165" s="1"/>
      <c r="B165" s="1"/>
      <c r="C165" s="1"/>
      <c r="D165" s="1"/>
      <c r="E165" s="1"/>
      <c r="F165" s="1"/>
      <c r="G165" s="1"/>
      <c r="H165" s="1"/>
      <c r="I165" s="1"/>
      <c r="J165" s="1"/>
      <c r="K165" s="1"/>
      <c r="L165" s="1"/>
      <c r="M165" s="109">
        <v>161.0</v>
      </c>
      <c r="N165" s="110" t="s">
        <v>593</v>
      </c>
      <c r="O165" s="118">
        <v>7.0</v>
      </c>
      <c r="P165" s="63"/>
      <c r="Q165" s="63"/>
      <c r="R165" s="63"/>
      <c r="S165" s="63"/>
      <c r="T165" s="48" t="s">
        <v>594</v>
      </c>
      <c r="U165" s="48" t="s">
        <v>595</v>
      </c>
      <c r="V165" s="1"/>
      <c r="W165" s="1"/>
      <c r="X165" s="1"/>
      <c r="Y165" s="1"/>
      <c r="Z165" s="1"/>
    </row>
    <row r="166" ht="12.75" hidden="1" customHeight="1">
      <c r="A166" s="1"/>
      <c r="B166" s="1"/>
      <c r="C166" s="1"/>
      <c r="D166" s="1"/>
      <c r="E166" s="1"/>
      <c r="F166" s="1"/>
      <c r="G166" s="1"/>
      <c r="H166" s="1"/>
      <c r="I166" s="1"/>
      <c r="J166" s="1"/>
      <c r="K166" s="1"/>
      <c r="L166" s="1"/>
      <c r="M166" s="109">
        <v>163.0</v>
      </c>
      <c r="N166" s="110" t="s">
        <v>596</v>
      </c>
      <c r="O166" s="118">
        <v>1.0</v>
      </c>
      <c r="P166" s="63"/>
      <c r="Q166" s="63"/>
      <c r="R166" s="63"/>
      <c r="S166" s="63"/>
      <c r="T166" s="48" t="s">
        <v>597</v>
      </c>
      <c r="U166" s="48" t="s">
        <v>598</v>
      </c>
      <c r="V166" s="1"/>
      <c r="W166" s="1"/>
      <c r="X166" s="1"/>
      <c r="Y166" s="1"/>
      <c r="Z166" s="1"/>
    </row>
    <row r="167" ht="12.75" hidden="1" customHeight="1">
      <c r="A167" s="1"/>
      <c r="B167" s="1"/>
      <c r="C167" s="1"/>
      <c r="D167" s="1"/>
      <c r="E167" s="1"/>
      <c r="F167" s="1"/>
      <c r="G167" s="1"/>
      <c r="H167" s="1"/>
      <c r="I167" s="1"/>
      <c r="J167" s="1"/>
      <c r="K167" s="1"/>
      <c r="L167" s="1"/>
      <c r="M167" s="109">
        <v>164.0</v>
      </c>
      <c r="N167" s="110" t="s">
        <v>599</v>
      </c>
      <c r="O167" s="118">
        <v>11.0</v>
      </c>
      <c r="P167" s="63"/>
      <c r="Q167" s="63"/>
      <c r="R167" s="63"/>
      <c r="S167" s="63"/>
      <c r="T167" s="48" t="s">
        <v>600</v>
      </c>
      <c r="U167" s="48" t="s">
        <v>601</v>
      </c>
      <c r="V167" s="1"/>
      <c r="W167" s="1"/>
      <c r="X167" s="1"/>
      <c r="Y167" s="1"/>
      <c r="Z167" s="1"/>
    </row>
    <row r="168" ht="12.75" hidden="1" customHeight="1">
      <c r="A168" s="1"/>
      <c r="B168" s="1"/>
      <c r="C168" s="1"/>
      <c r="D168" s="1"/>
      <c r="E168" s="1"/>
      <c r="F168" s="1"/>
      <c r="G168" s="1"/>
      <c r="H168" s="1"/>
      <c r="I168" s="1"/>
      <c r="J168" s="1"/>
      <c r="K168" s="1"/>
      <c r="L168" s="1"/>
      <c r="M168" s="109">
        <v>165.0</v>
      </c>
      <c r="N168" s="110" t="s">
        <v>602</v>
      </c>
      <c r="O168" s="118">
        <v>5.0</v>
      </c>
      <c r="P168" s="63"/>
      <c r="Q168" s="63"/>
      <c r="R168" s="63"/>
      <c r="S168" s="63"/>
      <c r="T168" s="48" t="s">
        <v>603</v>
      </c>
      <c r="U168" s="48" t="s">
        <v>604</v>
      </c>
      <c r="V168" s="1"/>
      <c r="W168" s="1"/>
      <c r="X168" s="1"/>
      <c r="Y168" s="1"/>
      <c r="Z168" s="1"/>
    </row>
    <row r="169" ht="12.75" hidden="1" customHeight="1">
      <c r="A169" s="1"/>
      <c r="B169" s="1"/>
      <c r="C169" s="1"/>
      <c r="D169" s="1"/>
      <c r="E169" s="1"/>
      <c r="F169" s="1"/>
      <c r="G169" s="1"/>
      <c r="H169" s="1"/>
      <c r="I169" s="1"/>
      <c r="J169" s="1"/>
      <c r="K169" s="1"/>
      <c r="L169" s="1"/>
      <c r="M169" s="109">
        <v>166.0</v>
      </c>
      <c r="N169" s="110" t="s">
        <v>605</v>
      </c>
      <c r="O169" s="118">
        <v>16.0</v>
      </c>
      <c r="P169" s="63"/>
      <c r="Q169" s="63"/>
      <c r="R169" s="63"/>
      <c r="S169" s="63"/>
      <c r="T169" s="48" t="s">
        <v>606</v>
      </c>
      <c r="U169" s="48" t="s">
        <v>607</v>
      </c>
      <c r="V169" s="1"/>
      <c r="W169" s="1"/>
      <c r="X169" s="1"/>
      <c r="Y169" s="1"/>
      <c r="Z169" s="1"/>
    </row>
    <row r="170" ht="12.75" hidden="1" customHeight="1">
      <c r="A170" s="1"/>
      <c r="B170" s="1"/>
      <c r="C170" s="1"/>
      <c r="D170" s="1"/>
      <c r="E170" s="1"/>
      <c r="F170" s="1"/>
      <c r="G170" s="1"/>
      <c r="H170" s="1"/>
      <c r="I170" s="1"/>
      <c r="J170" s="1"/>
      <c r="K170" s="1"/>
      <c r="L170" s="1"/>
      <c r="M170" s="109">
        <v>167.0</v>
      </c>
      <c r="N170" s="110" t="s">
        <v>608</v>
      </c>
      <c r="O170" s="118">
        <v>13.0</v>
      </c>
      <c r="P170" s="63"/>
      <c r="Q170" s="63"/>
      <c r="R170" s="63"/>
      <c r="S170" s="63"/>
      <c r="T170" s="48" t="s">
        <v>609</v>
      </c>
      <c r="U170" s="48" t="s">
        <v>610</v>
      </c>
      <c r="V170" s="1"/>
      <c r="W170" s="1"/>
      <c r="X170" s="1"/>
      <c r="Y170" s="1"/>
      <c r="Z170" s="1"/>
    </row>
    <row r="171" ht="12.75" hidden="1" customHeight="1">
      <c r="A171" s="1"/>
      <c r="B171" s="1"/>
      <c r="C171" s="1"/>
      <c r="D171" s="1"/>
      <c r="E171" s="1"/>
      <c r="F171" s="1"/>
      <c r="G171" s="1"/>
      <c r="H171" s="1"/>
      <c r="I171" s="1"/>
      <c r="J171" s="1"/>
      <c r="K171" s="1"/>
      <c r="L171" s="1"/>
      <c r="M171" s="109">
        <v>168.0</v>
      </c>
      <c r="N171" s="110" t="s">
        <v>611</v>
      </c>
      <c r="O171" s="118">
        <v>3.0</v>
      </c>
      <c r="P171" s="63"/>
      <c r="Q171" s="63"/>
      <c r="R171" s="63"/>
      <c r="S171" s="63"/>
      <c r="T171" s="48" t="s">
        <v>612</v>
      </c>
      <c r="U171" s="48" t="s">
        <v>613</v>
      </c>
      <c r="V171" s="1"/>
      <c r="W171" s="1"/>
      <c r="X171" s="1"/>
      <c r="Y171" s="1"/>
      <c r="Z171" s="1"/>
    </row>
    <row r="172" ht="12.75" hidden="1" customHeight="1">
      <c r="A172" s="1"/>
      <c r="B172" s="1"/>
      <c r="C172" s="1"/>
      <c r="D172" s="1"/>
      <c r="E172" s="1"/>
      <c r="F172" s="1"/>
      <c r="G172" s="1"/>
      <c r="H172" s="1"/>
      <c r="I172" s="1"/>
      <c r="J172" s="1"/>
      <c r="K172" s="1"/>
      <c r="L172" s="1"/>
      <c r="M172" s="109">
        <v>169.0</v>
      </c>
      <c r="N172" s="110" t="s">
        <v>614</v>
      </c>
      <c r="O172" s="118">
        <v>1.0</v>
      </c>
      <c r="P172" s="63"/>
      <c r="Q172" s="63"/>
      <c r="R172" s="63"/>
      <c r="S172" s="63"/>
      <c r="T172" s="48" t="s">
        <v>615</v>
      </c>
      <c r="U172" s="48" t="s">
        <v>616</v>
      </c>
      <c r="V172" s="1"/>
      <c r="W172" s="1"/>
      <c r="X172" s="1"/>
      <c r="Y172" s="1"/>
      <c r="Z172" s="1"/>
    </row>
    <row r="173" ht="12.75" hidden="1" customHeight="1">
      <c r="A173" s="1"/>
      <c r="B173" s="1"/>
      <c r="C173" s="1"/>
      <c r="D173" s="1"/>
      <c r="E173" s="1"/>
      <c r="F173" s="1"/>
      <c r="G173" s="1"/>
      <c r="H173" s="1"/>
      <c r="I173" s="1"/>
      <c r="J173" s="1"/>
      <c r="K173" s="1"/>
      <c r="L173" s="1"/>
      <c r="M173" s="109">
        <v>170.0</v>
      </c>
      <c r="N173" s="110" t="s">
        <v>617</v>
      </c>
      <c r="O173" s="118">
        <v>8.0</v>
      </c>
      <c r="P173" s="63"/>
      <c r="Q173" s="63"/>
      <c r="R173" s="63"/>
      <c r="S173" s="63"/>
      <c r="T173" s="48" t="s">
        <v>618</v>
      </c>
      <c r="U173" s="48" t="s">
        <v>619</v>
      </c>
      <c r="V173" s="1"/>
      <c r="W173" s="1"/>
      <c r="X173" s="1"/>
      <c r="Y173" s="1"/>
      <c r="Z173" s="1"/>
    </row>
    <row r="174" ht="12.75" hidden="1" customHeight="1">
      <c r="A174" s="1"/>
      <c r="B174" s="1"/>
      <c r="C174" s="1"/>
      <c r="D174" s="1"/>
      <c r="E174" s="1"/>
      <c r="F174" s="1"/>
      <c r="G174" s="1"/>
      <c r="H174" s="1"/>
      <c r="I174" s="1"/>
      <c r="J174" s="1"/>
      <c r="K174" s="1"/>
      <c r="L174" s="1"/>
      <c r="M174" s="109">
        <v>169.0</v>
      </c>
      <c r="N174" s="110" t="s">
        <v>614</v>
      </c>
      <c r="O174" s="118">
        <v>1.0</v>
      </c>
      <c r="P174" s="63"/>
      <c r="Q174" s="63"/>
      <c r="R174" s="63"/>
      <c r="S174" s="63"/>
      <c r="T174" s="48" t="s">
        <v>615</v>
      </c>
      <c r="U174" s="48" t="s">
        <v>616</v>
      </c>
      <c r="V174" s="1"/>
      <c r="W174" s="1"/>
      <c r="X174" s="1"/>
      <c r="Y174" s="1"/>
      <c r="Z174" s="1"/>
    </row>
    <row r="175" ht="12.75" hidden="1" customHeight="1">
      <c r="A175" s="1"/>
      <c r="B175" s="1"/>
      <c r="C175" s="1"/>
      <c r="D175" s="1"/>
      <c r="E175" s="1"/>
      <c r="F175" s="1"/>
      <c r="G175" s="1"/>
      <c r="H175" s="1"/>
      <c r="I175" s="1"/>
      <c r="J175" s="1"/>
      <c r="K175" s="1"/>
      <c r="L175" s="1"/>
      <c r="M175" s="109">
        <v>170.0</v>
      </c>
      <c r="N175" s="110" t="s">
        <v>617</v>
      </c>
      <c r="O175" s="118">
        <v>8.0</v>
      </c>
      <c r="P175" s="63"/>
      <c r="Q175" s="63"/>
      <c r="R175" s="63"/>
      <c r="S175" s="63"/>
      <c r="T175" s="48" t="s">
        <v>618</v>
      </c>
      <c r="U175" s="48" t="s">
        <v>619</v>
      </c>
      <c r="V175" s="1"/>
      <c r="W175" s="1"/>
      <c r="X175" s="1"/>
      <c r="Y175" s="1"/>
      <c r="Z175" s="1"/>
    </row>
    <row r="176" ht="12.75" hidden="1" customHeight="1">
      <c r="A176" s="1"/>
      <c r="B176" s="1"/>
      <c r="C176" s="1"/>
      <c r="D176" s="1"/>
      <c r="E176" s="1"/>
      <c r="F176" s="1"/>
      <c r="G176" s="1"/>
      <c r="H176" s="1"/>
      <c r="I176" s="1"/>
      <c r="J176" s="1"/>
      <c r="K176" s="1"/>
      <c r="L176" s="1"/>
      <c r="M176" s="109">
        <v>171.0</v>
      </c>
      <c r="N176" s="110" t="s">
        <v>620</v>
      </c>
      <c r="O176" s="118">
        <v>17.0</v>
      </c>
      <c r="P176" s="63"/>
      <c r="Q176" s="63"/>
      <c r="R176" s="63"/>
      <c r="S176" s="63"/>
      <c r="T176" s="48" t="s">
        <v>621</v>
      </c>
      <c r="U176" s="48" t="s">
        <v>622</v>
      </c>
      <c r="V176" s="1"/>
      <c r="W176" s="1"/>
      <c r="X176" s="1"/>
      <c r="Y176" s="1"/>
      <c r="Z176" s="1"/>
    </row>
    <row r="177" ht="12.75" hidden="1" customHeight="1">
      <c r="A177" s="1"/>
      <c r="B177" s="1"/>
      <c r="C177" s="1"/>
      <c r="D177" s="1"/>
      <c r="E177" s="1"/>
      <c r="F177" s="1"/>
      <c r="G177" s="1"/>
      <c r="H177" s="1"/>
      <c r="I177" s="1"/>
      <c r="J177" s="1"/>
      <c r="K177" s="1"/>
      <c r="L177" s="1"/>
      <c r="M177" s="109">
        <v>172.0</v>
      </c>
      <c r="N177" s="110" t="s">
        <v>623</v>
      </c>
      <c r="O177" s="118">
        <v>4.0</v>
      </c>
      <c r="P177" s="63"/>
      <c r="Q177" s="63"/>
      <c r="R177" s="63"/>
      <c r="S177" s="63"/>
      <c r="T177" s="48" t="s">
        <v>624</v>
      </c>
      <c r="U177" s="48" t="s">
        <v>625</v>
      </c>
      <c r="V177" s="1"/>
      <c r="W177" s="1"/>
      <c r="X177" s="1"/>
      <c r="Y177" s="1"/>
      <c r="Z177" s="1"/>
    </row>
    <row r="178" ht="12.75" hidden="1" customHeight="1">
      <c r="A178" s="1"/>
      <c r="B178" s="1"/>
      <c r="C178" s="1"/>
      <c r="D178" s="1"/>
      <c r="E178" s="1"/>
      <c r="F178" s="1"/>
      <c r="G178" s="1"/>
      <c r="H178" s="1"/>
      <c r="I178" s="1"/>
      <c r="J178" s="1"/>
      <c r="K178" s="1"/>
      <c r="L178" s="1"/>
      <c r="M178" s="109">
        <v>173.0</v>
      </c>
      <c r="N178" s="110" t="s">
        <v>626</v>
      </c>
      <c r="O178" s="118">
        <v>13.0</v>
      </c>
      <c r="P178" s="63"/>
      <c r="Q178" s="63"/>
      <c r="R178" s="63"/>
      <c r="S178" s="63"/>
      <c r="T178" s="48" t="s">
        <v>627</v>
      </c>
      <c r="U178" s="48" t="s">
        <v>628</v>
      </c>
      <c r="V178" s="1"/>
      <c r="W178" s="1"/>
      <c r="X178" s="1"/>
      <c r="Y178" s="1"/>
      <c r="Z178" s="1"/>
    </row>
    <row r="179" ht="12.75" hidden="1" customHeight="1">
      <c r="A179" s="1"/>
      <c r="B179" s="1"/>
      <c r="C179" s="1"/>
      <c r="D179" s="1"/>
      <c r="E179" s="1"/>
      <c r="F179" s="1"/>
      <c r="G179" s="1"/>
      <c r="H179" s="1"/>
      <c r="I179" s="1"/>
      <c r="J179" s="1"/>
      <c r="K179" s="1"/>
      <c r="L179" s="1"/>
      <c r="M179" s="109">
        <v>175.0</v>
      </c>
      <c r="N179" s="110" t="s">
        <v>629</v>
      </c>
      <c r="O179" s="118">
        <v>18.0</v>
      </c>
      <c r="P179" s="63"/>
      <c r="Q179" s="63"/>
      <c r="R179" s="63"/>
      <c r="S179" s="63"/>
      <c r="T179" s="48" t="s">
        <v>630</v>
      </c>
      <c r="U179" s="48" t="s">
        <v>631</v>
      </c>
      <c r="V179" s="1"/>
      <c r="W179" s="1"/>
      <c r="X179" s="1"/>
      <c r="Y179" s="1"/>
      <c r="Z179" s="1"/>
    </row>
    <row r="180" ht="12.75" hidden="1" customHeight="1">
      <c r="A180" s="1"/>
      <c r="B180" s="1"/>
      <c r="C180" s="1"/>
      <c r="D180" s="1"/>
      <c r="E180" s="1"/>
      <c r="F180" s="1"/>
      <c r="G180" s="1"/>
      <c r="H180" s="1"/>
      <c r="I180" s="1"/>
      <c r="J180" s="1"/>
      <c r="K180" s="1"/>
      <c r="L180" s="1"/>
      <c r="M180" s="109">
        <v>176.0</v>
      </c>
      <c r="N180" s="110" t="s">
        <v>632</v>
      </c>
      <c r="O180" s="118">
        <v>7.0</v>
      </c>
      <c r="P180" s="63"/>
      <c r="Q180" s="63"/>
      <c r="R180" s="63"/>
      <c r="S180" s="63"/>
      <c r="T180" s="48" t="s">
        <v>633</v>
      </c>
      <c r="U180" s="48" t="s">
        <v>634</v>
      </c>
      <c r="V180" s="1"/>
      <c r="W180" s="1"/>
      <c r="X180" s="1"/>
      <c r="Y180" s="1"/>
      <c r="Z180" s="1"/>
    </row>
    <row r="181" ht="12.75" hidden="1" customHeight="1">
      <c r="A181" s="1"/>
      <c r="B181" s="1"/>
      <c r="C181" s="1"/>
      <c r="D181" s="1"/>
      <c r="E181" s="1"/>
      <c r="F181" s="1"/>
      <c r="G181" s="1"/>
      <c r="H181" s="1"/>
      <c r="I181" s="1"/>
      <c r="J181" s="1"/>
      <c r="K181" s="1"/>
      <c r="L181" s="1"/>
      <c r="M181" s="109">
        <v>177.0</v>
      </c>
      <c r="N181" s="110" t="s">
        <v>635</v>
      </c>
      <c r="O181" s="118">
        <v>11.0</v>
      </c>
      <c r="P181" s="63"/>
      <c r="Q181" s="63"/>
      <c r="R181" s="63"/>
      <c r="S181" s="63"/>
      <c r="T181" s="48" t="s">
        <v>636</v>
      </c>
      <c r="U181" s="48" t="s">
        <v>637</v>
      </c>
      <c r="V181" s="1"/>
      <c r="W181" s="1"/>
      <c r="X181" s="1"/>
      <c r="Y181" s="1"/>
      <c r="Z181" s="1"/>
    </row>
    <row r="182" ht="12.75" hidden="1" customHeight="1">
      <c r="A182" s="1"/>
      <c r="B182" s="1"/>
      <c r="C182" s="1"/>
      <c r="D182" s="1"/>
      <c r="E182" s="1"/>
      <c r="F182" s="1"/>
      <c r="G182" s="1"/>
      <c r="H182" s="1"/>
      <c r="I182" s="1"/>
      <c r="J182" s="1"/>
      <c r="K182" s="1"/>
      <c r="L182" s="1"/>
      <c r="M182" s="109">
        <v>178.0</v>
      </c>
      <c r="N182" s="110" t="s">
        <v>638</v>
      </c>
      <c r="O182" s="118">
        <v>9.0</v>
      </c>
      <c r="P182" s="63"/>
      <c r="Q182" s="63"/>
      <c r="R182" s="63"/>
      <c r="S182" s="63"/>
      <c r="T182" s="48" t="s">
        <v>639</v>
      </c>
      <c r="U182" s="48" t="s">
        <v>640</v>
      </c>
      <c r="V182" s="1"/>
      <c r="W182" s="1"/>
      <c r="X182" s="1"/>
      <c r="Y182" s="1"/>
      <c r="Z182" s="1"/>
    </row>
    <row r="183" ht="12.75" hidden="1" customHeight="1">
      <c r="A183" s="1"/>
      <c r="B183" s="1"/>
      <c r="C183" s="1"/>
      <c r="D183" s="1"/>
      <c r="E183" s="1"/>
      <c r="F183" s="1"/>
      <c r="G183" s="1"/>
      <c r="H183" s="1"/>
      <c r="I183" s="1"/>
      <c r="J183" s="1"/>
      <c r="K183" s="1"/>
      <c r="L183" s="1"/>
      <c r="M183" s="109">
        <v>179.0</v>
      </c>
      <c r="N183" s="110" t="s">
        <v>641</v>
      </c>
      <c r="O183" s="118">
        <v>4.0</v>
      </c>
      <c r="P183" s="63"/>
      <c r="Q183" s="63"/>
      <c r="R183" s="63"/>
      <c r="S183" s="63"/>
      <c r="T183" s="48" t="s">
        <v>642</v>
      </c>
      <c r="U183" s="48" t="s">
        <v>643</v>
      </c>
      <c r="V183" s="1"/>
      <c r="W183" s="1"/>
      <c r="X183" s="1"/>
      <c r="Y183" s="1"/>
      <c r="Z183" s="1"/>
    </row>
    <row r="184" ht="12.75" hidden="1" customHeight="1">
      <c r="A184" s="1"/>
      <c r="B184" s="1"/>
      <c r="C184" s="1"/>
      <c r="D184" s="1"/>
      <c r="E184" s="1"/>
      <c r="F184" s="1"/>
      <c r="G184" s="1"/>
      <c r="H184" s="1"/>
      <c r="I184" s="1"/>
      <c r="J184" s="1"/>
      <c r="K184" s="1"/>
      <c r="L184" s="1"/>
      <c r="M184" s="109">
        <v>180.0</v>
      </c>
      <c r="N184" s="110" t="s">
        <v>644</v>
      </c>
      <c r="O184" s="118">
        <v>8.0</v>
      </c>
      <c r="P184" s="63"/>
      <c r="Q184" s="63"/>
      <c r="R184" s="63"/>
      <c r="S184" s="63"/>
      <c r="T184" s="48" t="s">
        <v>645</v>
      </c>
      <c r="U184" s="48" t="s">
        <v>646</v>
      </c>
      <c r="V184" s="1"/>
      <c r="W184" s="1"/>
      <c r="X184" s="1"/>
      <c r="Y184" s="1"/>
      <c r="Z184" s="1"/>
    </row>
    <row r="185" ht="12.75" hidden="1" customHeight="1">
      <c r="A185" s="1"/>
      <c r="B185" s="1"/>
      <c r="C185" s="1"/>
      <c r="D185" s="1"/>
      <c r="E185" s="1"/>
      <c r="F185" s="1"/>
      <c r="G185" s="1"/>
      <c r="H185" s="1"/>
      <c r="I185" s="1"/>
      <c r="J185" s="1"/>
      <c r="K185" s="1"/>
      <c r="L185" s="1"/>
      <c r="M185" s="109">
        <v>181.0</v>
      </c>
      <c r="N185" s="110" t="s">
        <v>647</v>
      </c>
      <c r="O185" s="118">
        <v>17.0</v>
      </c>
      <c r="P185" s="63"/>
      <c r="Q185" s="63"/>
      <c r="R185" s="63"/>
      <c r="S185" s="63"/>
      <c r="T185" s="48" t="s">
        <v>648</v>
      </c>
      <c r="U185" s="48" t="s">
        <v>649</v>
      </c>
      <c r="V185" s="1"/>
      <c r="W185" s="1"/>
      <c r="X185" s="1"/>
      <c r="Y185" s="1"/>
      <c r="Z185" s="1"/>
    </row>
    <row r="186" ht="12.75" hidden="1" customHeight="1">
      <c r="A186" s="1"/>
      <c r="B186" s="1"/>
      <c r="C186" s="1"/>
      <c r="D186" s="1"/>
      <c r="E186" s="1"/>
      <c r="F186" s="1"/>
      <c r="G186" s="1"/>
      <c r="H186" s="1"/>
      <c r="I186" s="1"/>
      <c r="J186" s="1"/>
      <c r="K186" s="1"/>
      <c r="L186" s="1"/>
      <c r="M186" s="109">
        <v>183.0</v>
      </c>
      <c r="N186" s="110" t="s">
        <v>650</v>
      </c>
      <c r="O186" s="118">
        <v>15.0</v>
      </c>
      <c r="P186" s="63"/>
      <c r="Q186" s="63"/>
      <c r="R186" s="63"/>
      <c r="S186" s="63"/>
      <c r="T186" s="48" t="s">
        <v>651</v>
      </c>
      <c r="U186" s="48" t="s">
        <v>652</v>
      </c>
      <c r="V186" s="1"/>
      <c r="W186" s="1"/>
      <c r="X186" s="1"/>
      <c r="Y186" s="1"/>
      <c r="Z186" s="1"/>
    </row>
    <row r="187" ht="12.75" hidden="1" customHeight="1">
      <c r="A187" s="1"/>
      <c r="B187" s="1"/>
      <c r="C187" s="1"/>
      <c r="D187" s="1"/>
      <c r="E187" s="1"/>
      <c r="F187" s="1"/>
      <c r="G187" s="1"/>
      <c r="H187" s="1"/>
      <c r="I187" s="1"/>
      <c r="J187" s="1"/>
      <c r="K187" s="1"/>
      <c r="L187" s="1"/>
      <c r="M187" s="109">
        <v>184.0</v>
      </c>
      <c r="N187" s="110" t="s">
        <v>653</v>
      </c>
      <c r="O187" s="118">
        <v>15.0</v>
      </c>
      <c r="P187" s="63"/>
      <c r="Q187" s="63"/>
      <c r="R187" s="63"/>
      <c r="S187" s="63"/>
      <c r="T187" s="48" t="s">
        <v>654</v>
      </c>
      <c r="U187" s="48" t="s">
        <v>655</v>
      </c>
      <c r="V187" s="1"/>
      <c r="W187" s="1"/>
      <c r="X187" s="1"/>
      <c r="Y187" s="1"/>
      <c r="Z187" s="1"/>
    </row>
    <row r="188" ht="12.75" hidden="1" customHeight="1">
      <c r="A188" s="1"/>
      <c r="B188" s="1"/>
      <c r="C188" s="1"/>
      <c r="D188" s="1"/>
      <c r="E188" s="1"/>
      <c r="F188" s="1"/>
      <c r="G188" s="1"/>
      <c r="H188" s="1"/>
      <c r="I188" s="1"/>
      <c r="J188" s="1"/>
      <c r="K188" s="1"/>
      <c r="L188" s="1"/>
      <c r="M188" s="109">
        <v>185.0</v>
      </c>
      <c r="N188" s="110" t="s">
        <v>656</v>
      </c>
      <c r="O188" s="118">
        <v>12.0</v>
      </c>
      <c r="P188" s="63"/>
      <c r="Q188" s="63"/>
      <c r="R188" s="63"/>
      <c r="S188" s="63"/>
      <c r="T188" s="48" t="s">
        <v>657</v>
      </c>
      <c r="U188" s="48" t="s">
        <v>658</v>
      </c>
      <c r="V188" s="1"/>
      <c r="W188" s="1"/>
      <c r="X188" s="1"/>
      <c r="Y188" s="1"/>
      <c r="Z188" s="1"/>
    </row>
    <row r="189" ht="12.75" hidden="1" customHeight="1">
      <c r="A189" s="1"/>
      <c r="B189" s="1"/>
      <c r="C189" s="1"/>
      <c r="D189" s="1"/>
      <c r="E189" s="1"/>
      <c r="F189" s="1"/>
      <c r="G189" s="1"/>
      <c r="H189" s="1"/>
      <c r="I189" s="1"/>
      <c r="J189" s="1"/>
      <c r="K189" s="1"/>
      <c r="L189" s="1"/>
      <c r="M189" s="109">
        <v>186.0</v>
      </c>
      <c r="N189" s="110" t="s">
        <v>659</v>
      </c>
      <c r="O189" s="118">
        <v>8.0</v>
      </c>
      <c r="P189" s="63"/>
      <c r="Q189" s="63"/>
      <c r="R189" s="63"/>
      <c r="S189" s="63"/>
      <c r="T189" s="48" t="s">
        <v>660</v>
      </c>
      <c r="U189" s="48" t="s">
        <v>661</v>
      </c>
      <c r="V189" s="1"/>
      <c r="W189" s="1"/>
      <c r="X189" s="1"/>
      <c r="Y189" s="1"/>
      <c r="Z189" s="1"/>
    </row>
    <row r="190" ht="12.75" hidden="1" customHeight="1">
      <c r="A190" s="1"/>
      <c r="B190" s="1"/>
      <c r="C190" s="1"/>
      <c r="D190" s="1"/>
      <c r="E190" s="1"/>
      <c r="F190" s="1"/>
      <c r="G190" s="1"/>
      <c r="H190" s="1"/>
      <c r="I190" s="1"/>
      <c r="J190" s="1"/>
      <c r="K190" s="1"/>
      <c r="L190" s="1"/>
      <c r="M190" s="109">
        <v>187.0</v>
      </c>
      <c r="N190" s="110" t="s">
        <v>662</v>
      </c>
      <c r="O190" s="118">
        <v>2.0</v>
      </c>
      <c r="P190" s="63"/>
      <c r="Q190" s="63"/>
      <c r="R190" s="63"/>
      <c r="S190" s="63"/>
      <c r="T190" s="48" t="s">
        <v>663</v>
      </c>
      <c r="U190" s="48" t="s">
        <v>664</v>
      </c>
      <c r="V190" s="1"/>
      <c r="W190" s="1"/>
      <c r="X190" s="1"/>
      <c r="Y190" s="1"/>
      <c r="Z190" s="1"/>
    </row>
    <row r="191" ht="12.75" hidden="1" customHeight="1">
      <c r="A191" s="1"/>
      <c r="B191" s="1"/>
      <c r="C191" s="1"/>
      <c r="D191" s="1"/>
      <c r="E191" s="1"/>
      <c r="F191" s="1"/>
      <c r="G191" s="1"/>
      <c r="H191" s="1"/>
      <c r="I191" s="1"/>
      <c r="J191" s="1"/>
      <c r="K191" s="1"/>
      <c r="L191" s="1"/>
      <c r="M191" s="109">
        <v>189.0</v>
      </c>
      <c r="N191" s="110" t="s">
        <v>665</v>
      </c>
      <c r="O191" s="118">
        <v>5.0</v>
      </c>
      <c r="P191" s="63"/>
      <c r="Q191" s="63"/>
      <c r="R191" s="63"/>
      <c r="S191" s="63"/>
      <c r="T191" s="48" t="s">
        <v>666</v>
      </c>
      <c r="U191" s="48" t="s">
        <v>667</v>
      </c>
      <c r="V191" s="1"/>
      <c r="W191" s="1"/>
      <c r="X191" s="1"/>
      <c r="Y191" s="1"/>
      <c r="Z191" s="1"/>
    </row>
    <row r="192" ht="12.75" hidden="1" customHeight="1">
      <c r="A192" s="1"/>
      <c r="B192" s="1"/>
      <c r="C192" s="1"/>
      <c r="D192" s="1"/>
      <c r="E192" s="1"/>
      <c r="F192" s="1"/>
      <c r="G192" s="1"/>
      <c r="H192" s="1"/>
      <c r="I192" s="1"/>
      <c r="J192" s="1"/>
      <c r="K192" s="1"/>
      <c r="L192" s="1"/>
      <c r="M192" s="109">
        <v>190.0</v>
      </c>
      <c r="N192" s="110" t="s">
        <v>668</v>
      </c>
      <c r="O192" s="118">
        <v>1.0</v>
      </c>
      <c r="P192" s="63"/>
      <c r="Q192" s="63"/>
      <c r="R192" s="63"/>
      <c r="S192" s="63"/>
      <c r="T192" s="48" t="s">
        <v>669</v>
      </c>
      <c r="U192" s="48" t="s">
        <v>670</v>
      </c>
      <c r="V192" s="1"/>
      <c r="W192" s="1"/>
      <c r="X192" s="1"/>
      <c r="Y192" s="1"/>
      <c r="Z192" s="1"/>
    </row>
    <row r="193" ht="12.75" hidden="1" customHeight="1">
      <c r="A193" s="1"/>
      <c r="B193" s="1"/>
      <c r="C193" s="1"/>
      <c r="D193" s="1"/>
      <c r="E193" s="1"/>
      <c r="F193" s="1"/>
      <c r="G193" s="1"/>
      <c r="H193" s="1"/>
      <c r="I193" s="1"/>
      <c r="J193" s="1"/>
      <c r="K193" s="1"/>
      <c r="L193" s="1"/>
      <c r="M193" s="109">
        <v>192.0</v>
      </c>
      <c r="N193" s="110" t="s">
        <v>671</v>
      </c>
      <c r="O193" s="118">
        <v>17.0</v>
      </c>
      <c r="P193" s="63"/>
      <c r="Q193" s="63"/>
      <c r="R193" s="63"/>
      <c r="S193" s="63"/>
      <c r="T193" s="48" t="s">
        <v>672</v>
      </c>
      <c r="U193" s="48" t="s">
        <v>673</v>
      </c>
      <c r="V193" s="1"/>
      <c r="W193" s="1"/>
      <c r="X193" s="1"/>
      <c r="Y193" s="1"/>
      <c r="Z193" s="1"/>
    </row>
    <row r="194" ht="12.75" hidden="1" customHeight="1">
      <c r="A194" s="1"/>
      <c r="B194" s="1"/>
      <c r="C194" s="1"/>
      <c r="D194" s="1"/>
      <c r="E194" s="1"/>
      <c r="F194" s="1"/>
      <c r="G194" s="1"/>
      <c r="H194" s="1"/>
      <c r="I194" s="1"/>
      <c r="J194" s="1"/>
      <c r="K194" s="1"/>
      <c r="L194" s="1"/>
      <c r="M194" s="109">
        <v>193.0</v>
      </c>
      <c r="N194" s="110" t="s">
        <v>674</v>
      </c>
      <c r="O194" s="118">
        <v>1.0</v>
      </c>
      <c r="P194" s="63"/>
      <c r="Q194" s="63"/>
      <c r="R194" s="63"/>
      <c r="S194" s="63"/>
      <c r="T194" s="48" t="s">
        <v>675</v>
      </c>
      <c r="U194" s="48" t="s">
        <v>676</v>
      </c>
      <c r="V194" s="1"/>
      <c r="W194" s="1"/>
      <c r="X194" s="1"/>
      <c r="Y194" s="1"/>
      <c r="Z194" s="1"/>
    </row>
    <row r="195" ht="12.75" hidden="1" customHeight="1">
      <c r="A195" s="1"/>
      <c r="B195" s="1"/>
      <c r="C195" s="1"/>
      <c r="D195" s="1"/>
      <c r="E195" s="1"/>
      <c r="F195" s="1"/>
      <c r="G195" s="1"/>
      <c r="H195" s="1"/>
      <c r="I195" s="1"/>
      <c r="J195" s="1"/>
      <c r="K195" s="1"/>
      <c r="L195" s="1"/>
      <c r="M195" s="109">
        <v>194.0</v>
      </c>
      <c r="N195" s="110" t="s">
        <v>677</v>
      </c>
      <c r="O195" s="118">
        <v>6.0</v>
      </c>
      <c r="P195" s="63"/>
      <c r="Q195" s="63"/>
      <c r="R195" s="63"/>
      <c r="S195" s="63"/>
      <c r="T195" s="48" t="s">
        <v>678</v>
      </c>
      <c r="U195" s="48" t="s">
        <v>679</v>
      </c>
      <c r="V195" s="1"/>
      <c r="W195" s="1"/>
      <c r="X195" s="1"/>
      <c r="Y195" s="1"/>
      <c r="Z195" s="1"/>
    </row>
    <row r="196" ht="12.75" hidden="1" customHeight="1">
      <c r="A196" s="1"/>
      <c r="B196" s="1"/>
      <c r="C196" s="1"/>
      <c r="D196" s="1"/>
      <c r="E196" s="1"/>
      <c r="F196" s="1"/>
      <c r="G196" s="1"/>
      <c r="H196" s="1"/>
      <c r="I196" s="1"/>
      <c r="J196" s="1"/>
      <c r="K196" s="1"/>
      <c r="L196" s="1"/>
      <c r="M196" s="109">
        <v>195.0</v>
      </c>
      <c r="N196" s="110" t="s">
        <v>680</v>
      </c>
      <c r="O196" s="118">
        <v>14.0</v>
      </c>
      <c r="P196" s="63"/>
      <c r="Q196" s="63"/>
      <c r="R196" s="63"/>
      <c r="S196" s="63"/>
      <c r="T196" s="48" t="s">
        <v>681</v>
      </c>
      <c r="U196" s="48" t="s">
        <v>682</v>
      </c>
      <c r="V196" s="1"/>
      <c r="W196" s="1"/>
      <c r="X196" s="1"/>
      <c r="Y196" s="1"/>
      <c r="Z196" s="1"/>
    </row>
    <row r="197" ht="12.75" hidden="1" customHeight="1">
      <c r="A197" s="1"/>
      <c r="B197" s="1"/>
      <c r="C197" s="1"/>
      <c r="D197" s="1"/>
      <c r="E197" s="1"/>
      <c r="F197" s="1"/>
      <c r="G197" s="1"/>
      <c r="H197" s="1"/>
      <c r="I197" s="1"/>
      <c r="J197" s="1"/>
      <c r="K197" s="1"/>
      <c r="L197" s="1"/>
      <c r="M197" s="109">
        <v>196.0</v>
      </c>
      <c r="N197" s="110" t="s">
        <v>683</v>
      </c>
      <c r="O197" s="118">
        <v>15.0</v>
      </c>
      <c r="P197" s="63"/>
      <c r="Q197" s="63"/>
      <c r="R197" s="63"/>
      <c r="S197" s="63"/>
      <c r="T197" s="48" t="s">
        <v>684</v>
      </c>
      <c r="U197" s="48" t="s">
        <v>685</v>
      </c>
      <c r="V197" s="1"/>
      <c r="W197" s="1"/>
      <c r="X197" s="1"/>
      <c r="Y197" s="1"/>
      <c r="Z197" s="1"/>
    </row>
    <row r="198" ht="12.75" hidden="1" customHeight="1">
      <c r="A198" s="1"/>
      <c r="B198" s="1"/>
      <c r="C198" s="1"/>
      <c r="D198" s="1"/>
      <c r="E198" s="1"/>
      <c r="F198" s="1"/>
      <c r="G198" s="1"/>
      <c r="H198" s="1"/>
      <c r="I198" s="1"/>
      <c r="J198" s="1"/>
      <c r="K198" s="1"/>
      <c r="L198" s="1"/>
      <c r="M198" s="109">
        <v>197.0</v>
      </c>
      <c r="N198" s="110" t="s">
        <v>686</v>
      </c>
      <c r="O198" s="118">
        <v>17.0</v>
      </c>
      <c r="P198" s="63"/>
      <c r="Q198" s="63"/>
      <c r="R198" s="63"/>
      <c r="S198" s="63"/>
      <c r="T198" s="48" t="s">
        <v>687</v>
      </c>
      <c r="U198" s="48" t="s">
        <v>688</v>
      </c>
      <c r="V198" s="1"/>
      <c r="W198" s="1"/>
      <c r="X198" s="1"/>
      <c r="Y198" s="1"/>
      <c r="Z198" s="1"/>
    </row>
    <row r="199" ht="12.75" hidden="1" customHeight="1">
      <c r="A199" s="1"/>
      <c r="B199" s="1"/>
      <c r="C199" s="1"/>
      <c r="D199" s="1"/>
      <c r="E199" s="1"/>
      <c r="F199" s="1"/>
      <c r="G199" s="1"/>
      <c r="H199" s="1"/>
      <c r="I199" s="1"/>
      <c r="J199" s="1"/>
      <c r="K199" s="1"/>
      <c r="L199" s="1"/>
      <c r="M199" s="109">
        <v>198.0</v>
      </c>
      <c r="N199" s="110" t="s">
        <v>689</v>
      </c>
      <c r="O199" s="118">
        <v>19.0</v>
      </c>
      <c r="P199" s="63"/>
      <c r="Q199" s="63"/>
      <c r="R199" s="63"/>
      <c r="S199" s="63"/>
      <c r="T199" s="48" t="s">
        <v>690</v>
      </c>
      <c r="U199" s="48" t="s">
        <v>691</v>
      </c>
      <c r="V199" s="1"/>
      <c r="W199" s="1"/>
      <c r="X199" s="1"/>
      <c r="Y199" s="1"/>
      <c r="Z199" s="1"/>
    </row>
    <row r="200" ht="12.75" hidden="1" customHeight="1">
      <c r="A200" s="1"/>
      <c r="B200" s="1"/>
      <c r="C200" s="1"/>
      <c r="D200" s="1"/>
      <c r="E200" s="1"/>
      <c r="F200" s="1"/>
      <c r="G200" s="1"/>
      <c r="H200" s="1"/>
      <c r="I200" s="1"/>
      <c r="J200" s="1"/>
      <c r="K200" s="1"/>
      <c r="L200" s="1"/>
      <c r="M200" s="109">
        <v>199.0</v>
      </c>
      <c r="N200" s="110" t="s">
        <v>692</v>
      </c>
      <c r="O200" s="118">
        <v>7.0</v>
      </c>
      <c r="P200" s="63"/>
      <c r="Q200" s="63"/>
      <c r="R200" s="63"/>
      <c r="S200" s="63"/>
      <c r="T200" s="48" t="s">
        <v>693</v>
      </c>
      <c r="U200" s="48" t="s">
        <v>694</v>
      </c>
      <c r="V200" s="1"/>
      <c r="W200" s="1"/>
      <c r="X200" s="1"/>
      <c r="Y200" s="1"/>
      <c r="Z200" s="1"/>
    </row>
    <row r="201" ht="12.75" hidden="1" customHeight="1">
      <c r="A201" s="1"/>
      <c r="B201" s="1"/>
      <c r="C201" s="1"/>
      <c r="D201" s="1"/>
      <c r="E201" s="1"/>
      <c r="F201" s="1"/>
      <c r="G201" s="1"/>
      <c r="H201" s="1"/>
      <c r="I201" s="1"/>
      <c r="J201" s="1"/>
      <c r="K201" s="1"/>
      <c r="L201" s="1"/>
      <c r="M201" s="109">
        <v>200.0</v>
      </c>
      <c r="N201" s="110" t="s">
        <v>695</v>
      </c>
      <c r="O201" s="118">
        <v>2.0</v>
      </c>
      <c r="P201" s="63"/>
      <c r="Q201" s="63"/>
      <c r="R201" s="63"/>
      <c r="S201" s="63"/>
      <c r="T201" s="48" t="s">
        <v>696</v>
      </c>
      <c r="U201" s="48" t="s">
        <v>697</v>
      </c>
      <c r="V201" s="1"/>
      <c r="W201" s="1"/>
      <c r="X201" s="1"/>
      <c r="Y201" s="1"/>
      <c r="Z201" s="1"/>
    </row>
    <row r="202" ht="12.75" hidden="1" customHeight="1">
      <c r="A202" s="1"/>
      <c r="B202" s="1"/>
      <c r="C202" s="1"/>
      <c r="D202" s="1"/>
      <c r="E202" s="1"/>
      <c r="F202" s="1"/>
      <c r="G202" s="1"/>
      <c r="H202" s="1"/>
      <c r="I202" s="1"/>
      <c r="J202" s="1"/>
      <c r="K202" s="1"/>
      <c r="L202" s="1"/>
      <c r="M202" s="109">
        <v>201.0</v>
      </c>
      <c r="N202" s="110" t="s">
        <v>698</v>
      </c>
      <c r="O202" s="118">
        <v>6.0</v>
      </c>
      <c r="P202" s="63"/>
      <c r="Q202" s="63"/>
      <c r="R202" s="63"/>
      <c r="S202" s="63"/>
      <c r="T202" s="48" t="s">
        <v>699</v>
      </c>
      <c r="U202" s="48" t="s">
        <v>700</v>
      </c>
      <c r="V202" s="1"/>
      <c r="W202" s="1"/>
      <c r="X202" s="1"/>
      <c r="Y202" s="1"/>
      <c r="Z202" s="1"/>
    </row>
    <row r="203" ht="12.75" hidden="1" customHeight="1">
      <c r="A203" s="1"/>
      <c r="B203" s="1"/>
      <c r="C203" s="1"/>
      <c r="D203" s="1"/>
      <c r="E203" s="1"/>
      <c r="F203" s="1"/>
      <c r="G203" s="1"/>
      <c r="H203" s="1"/>
      <c r="I203" s="1"/>
      <c r="J203" s="1"/>
      <c r="K203" s="1"/>
      <c r="L203" s="1"/>
      <c r="M203" s="109">
        <v>202.0</v>
      </c>
      <c r="N203" s="110" t="s">
        <v>701</v>
      </c>
      <c r="O203" s="118">
        <v>6.0</v>
      </c>
      <c r="P203" s="63"/>
      <c r="Q203" s="63"/>
      <c r="R203" s="63"/>
      <c r="S203" s="63"/>
      <c r="T203" s="48" t="s">
        <v>702</v>
      </c>
      <c r="U203" s="48" t="s">
        <v>703</v>
      </c>
      <c r="V203" s="1"/>
      <c r="W203" s="1"/>
      <c r="X203" s="1"/>
      <c r="Y203" s="1"/>
      <c r="Z203" s="1"/>
    </row>
    <row r="204" ht="12.75" hidden="1" customHeight="1">
      <c r="A204" s="1"/>
      <c r="B204" s="1"/>
      <c r="C204" s="1"/>
      <c r="D204" s="1"/>
      <c r="E204" s="1"/>
      <c r="F204" s="1"/>
      <c r="G204" s="1"/>
      <c r="H204" s="1"/>
      <c r="I204" s="1"/>
      <c r="J204" s="1"/>
      <c r="K204" s="1"/>
      <c r="L204" s="1"/>
      <c r="M204" s="109">
        <v>203.0</v>
      </c>
      <c r="N204" s="110" t="s">
        <v>704</v>
      </c>
      <c r="O204" s="118">
        <v>6.0</v>
      </c>
      <c r="P204" s="63"/>
      <c r="Q204" s="63"/>
      <c r="R204" s="63"/>
      <c r="S204" s="63"/>
      <c r="T204" s="48" t="s">
        <v>705</v>
      </c>
      <c r="U204" s="48" t="s">
        <v>706</v>
      </c>
      <c r="V204" s="1"/>
      <c r="W204" s="1"/>
      <c r="X204" s="1"/>
      <c r="Y204" s="1"/>
      <c r="Z204" s="1"/>
    </row>
    <row r="205" ht="12.75" hidden="1" customHeight="1">
      <c r="A205" s="1"/>
      <c r="B205" s="1"/>
      <c r="C205" s="1"/>
      <c r="D205" s="1"/>
      <c r="E205" s="1"/>
      <c r="F205" s="1"/>
      <c r="G205" s="1"/>
      <c r="H205" s="1"/>
      <c r="I205" s="1"/>
      <c r="J205" s="1"/>
      <c r="K205" s="1"/>
      <c r="L205" s="1"/>
      <c r="M205" s="109">
        <v>204.0</v>
      </c>
      <c r="N205" s="110" t="s">
        <v>707</v>
      </c>
      <c r="O205" s="118">
        <v>19.0</v>
      </c>
      <c r="P205" s="63"/>
      <c r="Q205" s="63"/>
      <c r="R205" s="63"/>
      <c r="S205" s="63"/>
      <c r="T205" s="48" t="s">
        <v>708</v>
      </c>
      <c r="U205" s="48" t="s">
        <v>709</v>
      </c>
      <c r="V205" s="1"/>
      <c r="W205" s="1"/>
      <c r="X205" s="1"/>
      <c r="Y205" s="1"/>
      <c r="Z205" s="1"/>
    </row>
    <row r="206" ht="12.75" hidden="1" customHeight="1">
      <c r="A206" s="1"/>
      <c r="B206" s="1"/>
      <c r="C206" s="1"/>
      <c r="D206" s="1"/>
      <c r="E206" s="1"/>
      <c r="F206" s="1"/>
      <c r="G206" s="1"/>
      <c r="H206" s="1"/>
      <c r="I206" s="1"/>
      <c r="J206" s="1"/>
      <c r="K206" s="1"/>
      <c r="L206" s="1"/>
      <c r="M206" s="109">
        <v>205.0</v>
      </c>
      <c r="N206" s="110" t="s">
        <v>710</v>
      </c>
      <c r="O206" s="118">
        <v>14.0</v>
      </c>
      <c r="P206" s="63"/>
      <c r="Q206" s="63"/>
      <c r="R206" s="63"/>
      <c r="S206" s="63"/>
      <c r="T206" s="48" t="s">
        <v>711</v>
      </c>
      <c r="U206" s="48" t="s">
        <v>712</v>
      </c>
      <c r="V206" s="1"/>
      <c r="W206" s="1"/>
      <c r="X206" s="1"/>
      <c r="Y206" s="1"/>
      <c r="Z206" s="1"/>
    </row>
    <row r="207" ht="12.75" hidden="1" customHeight="1">
      <c r="A207" s="1"/>
      <c r="B207" s="1"/>
      <c r="C207" s="1"/>
      <c r="D207" s="1"/>
      <c r="E207" s="1"/>
      <c r="F207" s="1"/>
      <c r="G207" s="1"/>
      <c r="H207" s="1"/>
      <c r="I207" s="1"/>
      <c r="J207" s="1"/>
      <c r="K207" s="1"/>
      <c r="L207" s="1"/>
      <c r="M207" s="109">
        <v>206.0</v>
      </c>
      <c r="N207" s="110" t="s">
        <v>713</v>
      </c>
      <c r="O207" s="118">
        <v>20.0</v>
      </c>
      <c r="P207" s="63"/>
      <c r="Q207" s="63"/>
      <c r="R207" s="63"/>
      <c r="S207" s="63"/>
      <c r="T207" s="48" t="s">
        <v>714</v>
      </c>
      <c r="U207" s="48" t="s">
        <v>715</v>
      </c>
      <c r="V207" s="1"/>
      <c r="W207" s="1"/>
      <c r="X207" s="1"/>
      <c r="Y207" s="1"/>
      <c r="Z207" s="1"/>
    </row>
    <row r="208" ht="12.75" hidden="1" customHeight="1">
      <c r="A208" s="1"/>
      <c r="B208" s="1"/>
      <c r="C208" s="1"/>
      <c r="D208" s="1"/>
      <c r="E208" s="1"/>
      <c r="F208" s="1"/>
      <c r="G208" s="1"/>
      <c r="H208" s="1"/>
      <c r="I208" s="1"/>
      <c r="J208" s="1"/>
      <c r="K208" s="1"/>
      <c r="L208" s="1"/>
      <c r="M208" s="109">
        <v>208.0</v>
      </c>
      <c r="N208" s="110" t="s">
        <v>716</v>
      </c>
      <c r="O208" s="118">
        <v>2.0</v>
      </c>
      <c r="P208" s="63"/>
      <c r="Q208" s="63"/>
      <c r="R208" s="63"/>
      <c r="S208" s="63"/>
      <c r="T208" s="48" t="s">
        <v>717</v>
      </c>
      <c r="U208" s="48" t="s">
        <v>718</v>
      </c>
      <c r="V208" s="1"/>
      <c r="W208" s="1"/>
      <c r="X208" s="1"/>
      <c r="Y208" s="1"/>
      <c r="Z208" s="1"/>
    </row>
    <row r="209" ht="12.75" hidden="1" customHeight="1">
      <c r="A209" s="1"/>
      <c r="B209" s="1"/>
      <c r="C209" s="1"/>
      <c r="D209" s="1"/>
      <c r="E209" s="1"/>
      <c r="F209" s="1"/>
      <c r="G209" s="1"/>
      <c r="H209" s="1"/>
      <c r="I209" s="1"/>
      <c r="J209" s="1"/>
      <c r="K209" s="1"/>
      <c r="L209" s="1"/>
      <c r="M209" s="109">
        <v>209.0</v>
      </c>
      <c r="N209" s="110" t="s">
        <v>719</v>
      </c>
      <c r="O209" s="118">
        <v>8.0</v>
      </c>
      <c r="P209" s="63"/>
      <c r="Q209" s="63"/>
      <c r="R209" s="63"/>
      <c r="S209" s="63"/>
      <c r="T209" s="48" t="s">
        <v>720</v>
      </c>
      <c r="U209" s="48" t="s">
        <v>721</v>
      </c>
      <c r="V209" s="1"/>
      <c r="W209" s="1"/>
      <c r="X209" s="1"/>
      <c r="Y209" s="1"/>
      <c r="Z209" s="1"/>
    </row>
    <row r="210" ht="12.75" hidden="1" customHeight="1">
      <c r="A210" s="1"/>
      <c r="B210" s="1"/>
      <c r="C210" s="1"/>
      <c r="D210" s="1"/>
      <c r="E210" s="1"/>
      <c r="F210" s="1"/>
      <c r="G210" s="1"/>
      <c r="H210" s="1"/>
      <c r="I210" s="1"/>
      <c r="J210" s="1"/>
      <c r="K210" s="1"/>
      <c r="L210" s="1"/>
      <c r="M210" s="109">
        <v>211.0</v>
      </c>
      <c r="N210" s="110" t="s">
        <v>722</v>
      </c>
      <c r="O210" s="118">
        <v>2.0</v>
      </c>
      <c r="P210" s="63"/>
      <c r="Q210" s="63"/>
      <c r="R210" s="63"/>
      <c r="S210" s="63"/>
      <c r="T210" s="48" t="s">
        <v>723</v>
      </c>
      <c r="U210" s="48" t="s">
        <v>724</v>
      </c>
      <c r="V210" s="1"/>
      <c r="W210" s="1"/>
      <c r="X210" s="1"/>
      <c r="Y210" s="1"/>
      <c r="Z210" s="1"/>
    </row>
    <row r="211" ht="12.75" hidden="1" customHeight="1">
      <c r="A211" s="1"/>
      <c r="B211" s="1"/>
      <c r="C211" s="1"/>
      <c r="D211" s="1"/>
      <c r="E211" s="1"/>
      <c r="F211" s="1"/>
      <c r="G211" s="1"/>
      <c r="H211" s="1"/>
      <c r="I211" s="1"/>
      <c r="J211" s="1"/>
      <c r="K211" s="1"/>
      <c r="L211" s="1"/>
      <c r="M211" s="109">
        <v>212.0</v>
      </c>
      <c r="N211" s="110" t="s">
        <v>725</v>
      </c>
      <c r="O211" s="118">
        <v>2.0</v>
      </c>
      <c r="P211" s="63"/>
      <c r="Q211" s="63"/>
      <c r="R211" s="63"/>
      <c r="S211" s="63"/>
      <c r="T211" s="48" t="s">
        <v>726</v>
      </c>
      <c r="U211" s="48" t="s">
        <v>727</v>
      </c>
      <c r="V211" s="1"/>
      <c r="W211" s="1"/>
      <c r="X211" s="1"/>
      <c r="Y211" s="1"/>
      <c r="Z211" s="1"/>
    </row>
    <row r="212" ht="12.75" hidden="1" customHeight="1">
      <c r="A212" s="1"/>
      <c r="B212" s="1"/>
      <c r="C212" s="1"/>
      <c r="D212" s="1"/>
      <c r="E212" s="1"/>
      <c r="F212" s="1"/>
      <c r="G212" s="1"/>
      <c r="H212" s="1"/>
      <c r="I212" s="1"/>
      <c r="J212" s="1"/>
      <c r="K212" s="1"/>
      <c r="L212" s="1"/>
      <c r="M212" s="109">
        <v>213.0</v>
      </c>
      <c r="N212" s="110" t="s">
        <v>728</v>
      </c>
      <c r="O212" s="118">
        <v>1.0</v>
      </c>
      <c r="P212" s="63"/>
      <c r="Q212" s="63"/>
      <c r="R212" s="63"/>
      <c r="S212" s="63"/>
      <c r="T212" s="48" t="s">
        <v>729</v>
      </c>
      <c r="U212" s="48" t="s">
        <v>730</v>
      </c>
      <c r="V212" s="1"/>
      <c r="W212" s="1"/>
      <c r="X212" s="1"/>
      <c r="Y212" s="1"/>
      <c r="Z212" s="1"/>
    </row>
    <row r="213" ht="12.75" hidden="1" customHeight="1">
      <c r="A213" s="1"/>
      <c r="B213" s="1"/>
      <c r="C213" s="1"/>
      <c r="D213" s="1"/>
      <c r="E213" s="1"/>
      <c r="F213" s="1"/>
      <c r="G213" s="1"/>
      <c r="H213" s="1"/>
      <c r="I213" s="1"/>
      <c r="J213" s="1"/>
      <c r="K213" s="1"/>
      <c r="L213" s="1"/>
      <c r="M213" s="109">
        <v>214.0</v>
      </c>
      <c r="N213" s="110" t="s">
        <v>731</v>
      </c>
      <c r="O213" s="118">
        <v>6.0</v>
      </c>
      <c r="P213" s="63"/>
      <c r="Q213" s="63"/>
      <c r="R213" s="63"/>
      <c r="S213" s="63"/>
      <c r="T213" s="48" t="s">
        <v>732</v>
      </c>
      <c r="U213" s="48" t="s">
        <v>733</v>
      </c>
      <c r="V213" s="1"/>
      <c r="W213" s="1"/>
      <c r="X213" s="1"/>
      <c r="Y213" s="1"/>
      <c r="Z213" s="1"/>
    </row>
    <row r="214" ht="12.75" hidden="1" customHeight="1">
      <c r="A214" s="1"/>
      <c r="B214" s="1"/>
      <c r="C214" s="1"/>
      <c r="D214" s="1"/>
      <c r="E214" s="1"/>
      <c r="F214" s="1"/>
      <c r="G214" s="1"/>
      <c r="H214" s="1"/>
      <c r="I214" s="1"/>
      <c r="J214" s="1"/>
      <c r="K214" s="1"/>
      <c r="L214" s="1"/>
      <c r="M214" s="109">
        <v>215.0</v>
      </c>
      <c r="N214" s="110" t="s">
        <v>734</v>
      </c>
      <c r="O214" s="118">
        <v>8.0</v>
      </c>
      <c r="P214" s="63"/>
      <c r="Q214" s="63"/>
      <c r="R214" s="63"/>
      <c r="S214" s="63"/>
      <c r="T214" s="48" t="s">
        <v>735</v>
      </c>
      <c r="U214" s="48" t="s">
        <v>736</v>
      </c>
      <c r="V214" s="1"/>
      <c r="W214" s="1"/>
      <c r="X214" s="1"/>
      <c r="Y214" s="1"/>
      <c r="Z214" s="1"/>
    </row>
    <row r="215" ht="12.75" hidden="1" customHeight="1">
      <c r="A215" s="1"/>
      <c r="B215" s="1"/>
      <c r="C215" s="1"/>
      <c r="D215" s="1"/>
      <c r="E215" s="1"/>
      <c r="F215" s="1"/>
      <c r="G215" s="1"/>
      <c r="H215" s="1"/>
      <c r="I215" s="1"/>
      <c r="J215" s="1"/>
      <c r="K215" s="1"/>
      <c r="L215" s="1"/>
      <c r="M215" s="109">
        <v>216.0</v>
      </c>
      <c r="N215" s="110" t="s">
        <v>737</v>
      </c>
      <c r="O215" s="118">
        <v>4.0</v>
      </c>
      <c r="P215" s="63"/>
      <c r="Q215" s="63"/>
      <c r="R215" s="63"/>
      <c r="S215" s="63"/>
      <c r="T215" s="48" t="s">
        <v>738</v>
      </c>
      <c r="U215" s="48" t="s">
        <v>739</v>
      </c>
      <c r="V215" s="1"/>
      <c r="W215" s="1"/>
      <c r="X215" s="1"/>
      <c r="Y215" s="1"/>
      <c r="Z215" s="1"/>
    </row>
    <row r="216" ht="12.75" hidden="1" customHeight="1">
      <c r="A216" s="1"/>
      <c r="B216" s="1"/>
      <c r="C216" s="1"/>
      <c r="D216" s="1"/>
      <c r="E216" s="1"/>
      <c r="F216" s="1"/>
      <c r="G216" s="1"/>
      <c r="H216" s="1"/>
      <c r="I216" s="1"/>
      <c r="J216" s="1"/>
      <c r="K216" s="1"/>
      <c r="L216" s="1"/>
      <c r="M216" s="109">
        <v>217.0</v>
      </c>
      <c r="N216" s="110" t="s">
        <v>740</v>
      </c>
      <c r="O216" s="118">
        <v>18.0</v>
      </c>
      <c r="P216" s="63"/>
      <c r="Q216" s="63"/>
      <c r="R216" s="63"/>
      <c r="S216" s="63"/>
      <c r="T216" s="48" t="s">
        <v>741</v>
      </c>
      <c r="U216" s="48" t="s">
        <v>742</v>
      </c>
      <c r="V216" s="1"/>
      <c r="W216" s="1"/>
      <c r="X216" s="1"/>
      <c r="Y216" s="1"/>
      <c r="Z216" s="1"/>
    </row>
    <row r="217" ht="12.75" hidden="1" customHeight="1">
      <c r="A217" s="1"/>
      <c r="B217" s="1"/>
      <c r="C217" s="1"/>
      <c r="D217" s="1"/>
      <c r="E217" s="1"/>
      <c r="F217" s="1"/>
      <c r="G217" s="1"/>
      <c r="H217" s="1"/>
      <c r="I217" s="1"/>
      <c r="J217" s="1"/>
      <c r="K217" s="1"/>
      <c r="L217" s="1"/>
      <c r="M217" s="109">
        <v>219.0</v>
      </c>
      <c r="N217" s="110" t="s">
        <v>743</v>
      </c>
      <c r="O217" s="118">
        <v>19.0</v>
      </c>
      <c r="P217" s="63"/>
      <c r="Q217" s="63"/>
      <c r="R217" s="63"/>
      <c r="S217" s="63"/>
      <c r="T217" s="48" t="s">
        <v>744</v>
      </c>
      <c r="U217" s="48" t="s">
        <v>745</v>
      </c>
      <c r="V217" s="1"/>
      <c r="W217" s="1"/>
      <c r="X217" s="1"/>
      <c r="Y217" s="1"/>
      <c r="Z217" s="1"/>
    </row>
    <row r="218" ht="12.75" hidden="1" customHeight="1">
      <c r="A218" s="1"/>
      <c r="B218" s="1"/>
      <c r="C218" s="1"/>
      <c r="D218" s="1"/>
      <c r="E218" s="1"/>
      <c r="F218" s="1"/>
      <c r="G218" s="1"/>
      <c r="H218" s="1"/>
      <c r="I218" s="1"/>
      <c r="J218" s="1"/>
      <c r="K218" s="1"/>
      <c r="L218" s="1"/>
      <c r="M218" s="109">
        <v>220.0</v>
      </c>
      <c r="N218" s="110" t="s">
        <v>746</v>
      </c>
      <c r="O218" s="118">
        <v>3.0</v>
      </c>
      <c r="P218" s="63"/>
      <c r="Q218" s="63"/>
      <c r="R218" s="63"/>
      <c r="S218" s="63"/>
      <c r="T218" s="48" t="s">
        <v>747</v>
      </c>
      <c r="U218" s="48" t="s">
        <v>748</v>
      </c>
      <c r="V218" s="1"/>
      <c r="W218" s="1"/>
      <c r="X218" s="1"/>
      <c r="Y218" s="1"/>
      <c r="Z218" s="1"/>
    </row>
    <row r="219" ht="12.75" hidden="1" customHeight="1">
      <c r="A219" s="1"/>
      <c r="B219" s="1"/>
      <c r="C219" s="1"/>
      <c r="D219" s="1"/>
      <c r="E219" s="1"/>
      <c r="F219" s="1"/>
      <c r="G219" s="1"/>
      <c r="H219" s="1"/>
      <c r="I219" s="1"/>
      <c r="J219" s="1"/>
      <c r="K219" s="1"/>
      <c r="L219" s="1"/>
      <c r="M219" s="109">
        <v>221.0</v>
      </c>
      <c r="N219" s="110" t="s">
        <v>749</v>
      </c>
      <c r="O219" s="118">
        <v>11.0</v>
      </c>
      <c r="P219" s="63"/>
      <c r="Q219" s="63"/>
      <c r="R219" s="63"/>
      <c r="S219" s="63"/>
      <c r="T219" s="48" t="s">
        <v>750</v>
      </c>
      <c r="U219" s="48" t="s">
        <v>751</v>
      </c>
      <c r="V219" s="1"/>
      <c r="W219" s="1"/>
      <c r="X219" s="1"/>
      <c r="Y219" s="1"/>
      <c r="Z219" s="1"/>
    </row>
    <row r="220" ht="12.75" hidden="1" customHeight="1">
      <c r="A220" s="1"/>
      <c r="B220" s="1"/>
      <c r="C220" s="1"/>
      <c r="D220" s="1"/>
      <c r="E220" s="1"/>
      <c r="F220" s="1"/>
      <c r="G220" s="1"/>
      <c r="H220" s="1"/>
      <c r="I220" s="1"/>
      <c r="J220" s="1"/>
      <c r="K220" s="1"/>
      <c r="L220" s="1"/>
      <c r="M220" s="109">
        <v>222.0</v>
      </c>
      <c r="N220" s="110" t="s">
        <v>752</v>
      </c>
      <c r="O220" s="118">
        <v>18.0</v>
      </c>
      <c r="P220" s="63"/>
      <c r="Q220" s="63"/>
      <c r="R220" s="63"/>
      <c r="S220" s="63"/>
      <c r="T220" s="48" t="s">
        <v>753</v>
      </c>
      <c r="U220" s="48" t="s">
        <v>754</v>
      </c>
      <c r="V220" s="1"/>
      <c r="W220" s="1"/>
      <c r="X220" s="1"/>
      <c r="Y220" s="1"/>
      <c r="Z220" s="1"/>
    </row>
    <row r="221" ht="12.75" hidden="1" customHeight="1">
      <c r="A221" s="1"/>
      <c r="B221" s="1"/>
      <c r="C221" s="1"/>
      <c r="D221" s="1"/>
      <c r="E221" s="1"/>
      <c r="F221" s="1"/>
      <c r="G221" s="1"/>
      <c r="H221" s="1"/>
      <c r="I221" s="1"/>
      <c r="J221" s="1"/>
      <c r="K221" s="1"/>
      <c r="L221" s="1"/>
      <c r="M221" s="109">
        <v>223.0</v>
      </c>
      <c r="N221" s="110" t="s">
        <v>755</v>
      </c>
      <c r="O221" s="118">
        <v>18.0</v>
      </c>
      <c r="P221" s="63"/>
      <c r="Q221" s="63"/>
      <c r="R221" s="63"/>
      <c r="S221" s="63"/>
      <c r="T221" s="48" t="s">
        <v>756</v>
      </c>
      <c r="U221" s="48" t="s">
        <v>757</v>
      </c>
      <c r="V221" s="1"/>
      <c r="W221" s="1"/>
      <c r="X221" s="1"/>
      <c r="Y221" s="1"/>
      <c r="Z221" s="1"/>
    </row>
    <row r="222" ht="12.75" hidden="1" customHeight="1">
      <c r="A222" s="1"/>
      <c r="B222" s="1"/>
      <c r="C222" s="1"/>
      <c r="D222" s="1"/>
      <c r="E222" s="1"/>
      <c r="F222" s="1"/>
      <c r="G222" s="1"/>
      <c r="H222" s="1"/>
      <c r="I222" s="1"/>
      <c r="J222" s="1"/>
      <c r="K222" s="1"/>
      <c r="L222" s="1"/>
      <c r="M222" s="109">
        <v>225.0</v>
      </c>
      <c r="N222" s="110" t="s">
        <v>758</v>
      </c>
      <c r="O222" s="118">
        <v>4.0</v>
      </c>
      <c r="P222" s="63"/>
      <c r="Q222" s="63"/>
      <c r="R222" s="63"/>
      <c r="S222" s="63"/>
      <c r="T222" s="48" t="s">
        <v>759</v>
      </c>
      <c r="U222" s="48" t="s">
        <v>760</v>
      </c>
      <c r="V222" s="1"/>
      <c r="W222" s="1"/>
      <c r="X222" s="1"/>
      <c r="Y222" s="1"/>
      <c r="Z222" s="1"/>
    </row>
    <row r="223" ht="12.75" hidden="1" customHeight="1">
      <c r="A223" s="1"/>
      <c r="B223" s="1"/>
      <c r="C223" s="1"/>
      <c r="D223" s="1"/>
      <c r="E223" s="1"/>
      <c r="F223" s="1"/>
      <c r="G223" s="1"/>
      <c r="H223" s="1"/>
      <c r="I223" s="1"/>
      <c r="J223" s="1"/>
      <c r="K223" s="1"/>
      <c r="L223" s="1"/>
      <c r="M223" s="109">
        <v>226.0</v>
      </c>
      <c r="N223" s="110" t="s">
        <v>761</v>
      </c>
      <c r="O223" s="118">
        <v>19.0</v>
      </c>
      <c r="P223" s="63"/>
      <c r="Q223" s="63"/>
      <c r="R223" s="63"/>
      <c r="S223" s="63"/>
      <c r="T223" s="48" t="s">
        <v>762</v>
      </c>
      <c r="U223" s="48" t="s">
        <v>763</v>
      </c>
      <c r="V223" s="1"/>
      <c r="W223" s="1"/>
      <c r="X223" s="1"/>
      <c r="Y223" s="1"/>
      <c r="Z223" s="1"/>
    </row>
    <row r="224" ht="12.75" hidden="1" customHeight="1">
      <c r="A224" s="1"/>
      <c r="B224" s="1"/>
      <c r="C224" s="1"/>
      <c r="D224" s="1"/>
      <c r="E224" s="1"/>
      <c r="F224" s="1"/>
      <c r="G224" s="1"/>
      <c r="H224" s="1"/>
      <c r="I224" s="1"/>
      <c r="J224" s="1"/>
      <c r="K224" s="1"/>
      <c r="L224" s="1"/>
      <c r="M224" s="109">
        <v>227.0</v>
      </c>
      <c r="N224" s="110" t="s">
        <v>764</v>
      </c>
      <c r="O224" s="118">
        <v>6.0</v>
      </c>
      <c r="P224" s="63"/>
      <c r="Q224" s="63"/>
      <c r="R224" s="63"/>
      <c r="S224" s="63"/>
      <c r="T224" s="48" t="s">
        <v>765</v>
      </c>
      <c r="U224" s="48" t="s">
        <v>766</v>
      </c>
      <c r="V224" s="1"/>
      <c r="W224" s="1"/>
      <c r="X224" s="1"/>
      <c r="Y224" s="1"/>
      <c r="Z224" s="1"/>
    </row>
    <row r="225" ht="12.75" hidden="1" customHeight="1">
      <c r="A225" s="1"/>
      <c r="B225" s="1"/>
      <c r="C225" s="1"/>
      <c r="D225" s="1"/>
      <c r="E225" s="1"/>
      <c r="F225" s="1"/>
      <c r="G225" s="1"/>
      <c r="H225" s="1"/>
      <c r="I225" s="1"/>
      <c r="J225" s="1"/>
      <c r="K225" s="1"/>
      <c r="L225" s="1"/>
      <c r="M225" s="109">
        <v>228.0</v>
      </c>
      <c r="N225" s="110" t="s">
        <v>767</v>
      </c>
      <c r="O225" s="118">
        <v>3.0</v>
      </c>
      <c r="P225" s="63"/>
      <c r="Q225" s="63"/>
      <c r="R225" s="63"/>
      <c r="S225" s="63"/>
      <c r="T225" s="48" t="s">
        <v>768</v>
      </c>
      <c r="U225" s="48" t="s">
        <v>769</v>
      </c>
      <c r="V225" s="1"/>
      <c r="W225" s="1"/>
      <c r="X225" s="1"/>
      <c r="Y225" s="1"/>
      <c r="Z225" s="1"/>
    </row>
    <row r="226" ht="12.75" hidden="1" customHeight="1">
      <c r="A226" s="1"/>
      <c r="B226" s="1"/>
      <c r="C226" s="1"/>
      <c r="D226" s="1"/>
      <c r="E226" s="1"/>
      <c r="F226" s="1"/>
      <c r="G226" s="1"/>
      <c r="H226" s="1"/>
      <c r="I226" s="1"/>
      <c r="J226" s="1"/>
      <c r="K226" s="1"/>
      <c r="L226" s="1"/>
      <c r="M226" s="109">
        <v>229.0</v>
      </c>
      <c r="N226" s="110" t="s">
        <v>770</v>
      </c>
      <c r="O226" s="118">
        <v>5.0</v>
      </c>
      <c r="P226" s="63"/>
      <c r="Q226" s="63"/>
      <c r="R226" s="63"/>
      <c r="S226" s="63"/>
      <c r="T226" s="48" t="s">
        <v>771</v>
      </c>
      <c r="U226" s="48" t="s">
        <v>772</v>
      </c>
      <c r="V226" s="1"/>
      <c r="W226" s="1"/>
      <c r="X226" s="1"/>
      <c r="Y226" s="1"/>
      <c r="Z226" s="1"/>
    </row>
    <row r="227" ht="12.75" hidden="1" customHeight="1">
      <c r="A227" s="1"/>
      <c r="B227" s="1"/>
      <c r="C227" s="1"/>
      <c r="D227" s="1"/>
      <c r="E227" s="1"/>
      <c r="F227" s="1"/>
      <c r="G227" s="1"/>
      <c r="H227" s="1"/>
      <c r="I227" s="1"/>
      <c r="J227" s="1"/>
      <c r="K227" s="1"/>
      <c r="L227" s="1"/>
      <c r="M227" s="109">
        <v>230.0</v>
      </c>
      <c r="N227" s="110" t="s">
        <v>773</v>
      </c>
      <c r="O227" s="118">
        <v>14.0</v>
      </c>
      <c r="P227" s="63"/>
      <c r="Q227" s="63"/>
      <c r="R227" s="63"/>
      <c r="S227" s="63"/>
      <c r="T227" s="48" t="s">
        <v>774</v>
      </c>
      <c r="U227" s="48" t="s">
        <v>775</v>
      </c>
      <c r="V227" s="1"/>
      <c r="W227" s="1"/>
      <c r="X227" s="1"/>
      <c r="Y227" s="1"/>
      <c r="Z227" s="1"/>
    </row>
    <row r="228" ht="12.75" hidden="1" customHeight="1">
      <c r="A228" s="1"/>
      <c r="B228" s="1"/>
      <c r="C228" s="1"/>
      <c r="D228" s="1"/>
      <c r="E228" s="1"/>
      <c r="F228" s="1"/>
      <c r="G228" s="1"/>
      <c r="H228" s="1"/>
      <c r="I228" s="1"/>
      <c r="J228" s="1"/>
      <c r="K228" s="1"/>
      <c r="L228" s="1"/>
      <c r="M228" s="109">
        <v>231.0</v>
      </c>
      <c r="N228" s="110" t="s">
        <v>776</v>
      </c>
      <c r="O228" s="118">
        <v>11.0</v>
      </c>
      <c r="P228" s="63"/>
      <c r="Q228" s="63"/>
      <c r="R228" s="63"/>
      <c r="S228" s="63"/>
      <c r="T228" s="48" t="s">
        <v>777</v>
      </c>
      <c r="U228" s="48" t="s">
        <v>778</v>
      </c>
      <c r="V228" s="1"/>
      <c r="W228" s="1"/>
      <c r="X228" s="1"/>
      <c r="Y228" s="1"/>
      <c r="Z228" s="1"/>
    </row>
    <row r="229" ht="12.75" hidden="1" customHeight="1">
      <c r="A229" s="1"/>
      <c r="B229" s="1"/>
      <c r="C229" s="1"/>
      <c r="D229" s="1"/>
      <c r="E229" s="1"/>
      <c r="F229" s="1"/>
      <c r="G229" s="1"/>
      <c r="H229" s="1"/>
      <c r="I229" s="1"/>
      <c r="J229" s="1"/>
      <c r="K229" s="1"/>
      <c r="L229" s="1"/>
      <c r="M229" s="109">
        <v>232.0</v>
      </c>
      <c r="N229" s="110" t="s">
        <v>779</v>
      </c>
      <c r="O229" s="118">
        <v>3.0</v>
      </c>
      <c r="P229" s="63"/>
      <c r="Q229" s="63"/>
      <c r="R229" s="63"/>
      <c r="S229" s="63"/>
      <c r="T229" s="48" t="s">
        <v>780</v>
      </c>
      <c r="U229" s="48" t="s">
        <v>781</v>
      </c>
      <c r="V229" s="1"/>
      <c r="W229" s="1"/>
      <c r="X229" s="1"/>
      <c r="Y229" s="1"/>
      <c r="Z229" s="1"/>
    </row>
    <row r="230" ht="12.75" hidden="1" customHeight="1">
      <c r="A230" s="1"/>
      <c r="B230" s="1"/>
      <c r="C230" s="1"/>
      <c r="D230" s="1"/>
      <c r="E230" s="1"/>
      <c r="F230" s="1"/>
      <c r="G230" s="1"/>
      <c r="H230" s="1"/>
      <c r="I230" s="1"/>
      <c r="J230" s="1"/>
      <c r="K230" s="1"/>
      <c r="L230" s="1"/>
      <c r="M230" s="109">
        <v>234.0</v>
      </c>
      <c r="N230" s="110" t="s">
        <v>782</v>
      </c>
      <c r="O230" s="118">
        <v>13.0</v>
      </c>
      <c r="P230" s="63"/>
      <c r="Q230" s="63"/>
      <c r="R230" s="63"/>
      <c r="S230" s="63"/>
      <c r="T230" s="48" t="s">
        <v>783</v>
      </c>
      <c r="U230" s="48" t="s">
        <v>784</v>
      </c>
      <c r="V230" s="1"/>
      <c r="W230" s="1"/>
      <c r="X230" s="1"/>
      <c r="Y230" s="1"/>
      <c r="Z230" s="1"/>
    </row>
    <row r="231" ht="12.75" hidden="1" customHeight="1">
      <c r="A231" s="1"/>
      <c r="B231" s="1"/>
      <c r="C231" s="1"/>
      <c r="D231" s="1"/>
      <c r="E231" s="1"/>
      <c r="F231" s="1"/>
      <c r="G231" s="1"/>
      <c r="H231" s="1"/>
      <c r="I231" s="1"/>
      <c r="J231" s="1"/>
      <c r="K231" s="1"/>
      <c r="L231" s="1"/>
      <c r="M231" s="109">
        <v>235.0</v>
      </c>
      <c r="N231" s="110" t="s">
        <v>785</v>
      </c>
      <c r="O231" s="118">
        <v>18.0</v>
      </c>
      <c r="P231" s="63"/>
      <c r="Q231" s="63"/>
      <c r="R231" s="63"/>
      <c r="S231" s="63"/>
      <c r="T231" s="48" t="s">
        <v>786</v>
      </c>
      <c r="U231" s="48" t="s">
        <v>787</v>
      </c>
      <c r="V231" s="1"/>
      <c r="W231" s="1"/>
      <c r="X231" s="1"/>
      <c r="Y231" s="1"/>
      <c r="Z231" s="1"/>
    </row>
    <row r="232" ht="12.75" hidden="1" customHeight="1">
      <c r="A232" s="1"/>
      <c r="B232" s="1"/>
      <c r="C232" s="1"/>
      <c r="D232" s="1"/>
      <c r="E232" s="1"/>
      <c r="F232" s="1"/>
      <c r="G232" s="1"/>
      <c r="H232" s="1"/>
      <c r="I232" s="1"/>
      <c r="J232" s="1"/>
      <c r="K232" s="1"/>
      <c r="L232" s="1"/>
      <c r="M232" s="109">
        <v>236.0</v>
      </c>
      <c r="N232" s="110" t="s">
        <v>788</v>
      </c>
      <c r="O232" s="118">
        <v>2.0</v>
      </c>
      <c r="P232" s="63"/>
      <c r="Q232" s="63"/>
      <c r="R232" s="63"/>
      <c r="S232" s="63"/>
      <c r="T232" s="48" t="s">
        <v>789</v>
      </c>
      <c r="U232" s="48" t="s">
        <v>790</v>
      </c>
      <c r="V232" s="1"/>
      <c r="W232" s="1"/>
      <c r="X232" s="1"/>
      <c r="Y232" s="1"/>
      <c r="Z232" s="1"/>
    </row>
    <row r="233" ht="12.75" hidden="1" customHeight="1">
      <c r="A233" s="1"/>
      <c r="B233" s="1"/>
      <c r="C233" s="1"/>
      <c r="D233" s="1"/>
      <c r="E233" s="1"/>
      <c r="F233" s="1"/>
      <c r="G233" s="1"/>
      <c r="H233" s="1"/>
      <c r="I233" s="1"/>
      <c r="J233" s="1"/>
      <c r="K233" s="1"/>
      <c r="L233" s="1"/>
      <c r="M233" s="109">
        <v>237.0</v>
      </c>
      <c r="N233" s="110" t="s">
        <v>791</v>
      </c>
      <c r="O233" s="118">
        <v>8.0</v>
      </c>
      <c r="P233" s="63"/>
      <c r="Q233" s="63"/>
      <c r="R233" s="63"/>
      <c r="S233" s="63"/>
      <c r="T233" s="48" t="s">
        <v>792</v>
      </c>
      <c r="U233" s="48" t="s">
        <v>793</v>
      </c>
      <c r="V233" s="1"/>
      <c r="W233" s="1"/>
      <c r="X233" s="1"/>
      <c r="Y233" s="1"/>
      <c r="Z233" s="1"/>
    </row>
    <row r="234" ht="12.75" hidden="1" customHeight="1">
      <c r="A234" s="1"/>
      <c r="B234" s="1"/>
      <c r="C234" s="1"/>
      <c r="D234" s="1"/>
      <c r="E234" s="1"/>
      <c r="F234" s="1"/>
      <c r="G234" s="1"/>
      <c r="H234" s="1"/>
      <c r="I234" s="1"/>
      <c r="J234" s="1"/>
      <c r="K234" s="1"/>
      <c r="L234" s="1"/>
      <c r="M234" s="109">
        <v>239.0</v>
      </c>
      <c r="N234" s="110" t="s">
        <v>794</v>
      </c>
      <c r="O234" s="118">
        <v>16.0</v>
      </c>
      <c r="P234" s="63"/>
      <c r="Q234" s="63"/>
      <c r="R234" s="63"/>
      <c r="S234" s="63"/>
      <c r="T234" s="48" t="s">
        <v>795</v>
      </c>
      <c r="U234" s="48" t="s">
        <v>796</v>
      </c>
      <c r="V234" s="1"/>
      <c r="W234" s="1"/>
      <c r="X234" s="1"/>
      <c r="Y234" s="1"/>
      <c r="Z234" s="1"/>
    </row>
    <row r="235" ht="12.75" hidden="1" customHeight="1">
      <c r="A235" s="1"/>
      <c r="B235" s="1"/>
      <c r="C235" s="1"/>
      <c r="D235" s="1"/>
      <c r="E235" s="1"/>
      <c r="F235" s="1"/>
      <c r="G235" s="1"/>
      <c r="H235" s="1"/>
      <c r="I235" s="1"/>
      <c r="J235" s="1"/>
      <c r="K235" s="1"/>
      <c r="L235" s="1"/>
      <c r="M235" s="109">
        <v>240.0</v>
      </c>
      <c r="N235" s="110" t="s">
        <v>797</v>
      </c>
      <c r="O235" s="118">
        <v>9.0</v>
      </c>
      <c r="P235" s="63"/>
      <c r="Q235" s="63"/>
      <c r="R235" s="63"/>
      <c r="S235" s="63"/>
      <c r="T235" s="48" t="s">
        <v>798</v>
      </c>
      <c r="U235" s="48" t="s">
        <v>799</v>
      </c>
      <c r="V235" s="1"/>
      <c r="W235" s="1"/>
      <c r="X235" s="1"/>
      <c r="Y235" s="1"/>
      <c r="Z235" s="1"/>
    </row>
    <row r="236" ht="12.75" hidden="1" customHeight="1">
      <c r="A236" s="1"/>
      <c r="B236" s="1"/>
      <c r="C236" s="1"/>
      <c r="D236" s="1"/>
      <c r="E236" s="1"/>
      <c r="F236" s="1"/>
      <c r="G236" s="1"/>
      <c r="H236" s="1"/>
      <c r="I236" s="1"/>
      <c r="J236" s="1"/>
      <c r="K236" s="1"/>
      <c r="L236" s="1"/>
      <c r="M236" s="109">
        <v>242.0</v>
      </c>
      <c r="N236" s="110" t="s">
        <v>800</v>
      </c>
      <c r="O236" s="118">
        <v>8.0</v>
      </c>
      <c r="P236" s="63"/>
      <c r="Q236" s="63"/>
      <c r="R236" s="63"/>
      <c r="S236" s="63"/>
      <c r="T236" s="48" t="s">
        <v>801</v>
      </c>
      <c r="U236" s="48" t="s">
        <v>802</v>
      </c>
      <c r="V236" s="1"/>
      <c r="W236" s="1"/>
      <c r="X236" s="1"/>
      <c r="Y236" s="1"/>
      <c r="Z236" s="1"/>
    </row>
    <row r="237" ht="12.75" hidden="1" customHeight="1">
      <c r="A237" s="1"/>
      <c r="B237" s="1"/>
      <c r="C237" s="1"/>
      <c r="D237" s="1"/>
      <c r="E237" s="1"/>
      <c r="F237" s="1"/>
      <c r="G237" s="1"/>
      <c r="H237" s="1"/>
      <c r="I237" s="1"/>
      <c r="J237" s="1"/>
      <c r="K237" s="1"/>
      <c r="L237" s="1"/>
      <c r="M237" s="109">
        <v>243.0</v>
      </c>
      <c r="N237" s="110" t="s">
        <v>803</v>
      </c>
      <c r="O237" s="118">
        <v>17.0</v>
      </c>
      <c r="P237" s="63"/>
      <c r="Q237" s="63"/>
      <c r="R237" s="63"/>
      <c r="S237" s="63"/>
      <c r="T237" s="48" t="s">
        <v>804</v>
      </c>
      <c r="U237" s="48" t="s">
        <v>805</v>
      </c>
      <c r="V237" s="1"/>
      <c r="W237" s="1"/>
      <c r="X237" s="1"/>
      <c r="Y237" s="1"/>
      <c r="Z237" s="1"/>
    </row>
    <row r="238" ht="12.75" hidden="1" customHeight="1">
      <c r="A238" s="1"/>
      <c r="B238" s="1"/>
      <c r="C238" s="1"/>
      <c r="D238" s="1"/>
      <c r="E238" s="1"/>
      <c r="F238" s="1"/>
      <c r="G238" s="1"/>
      <c r="H238" s="1"/>
      <c r="I238" s="1"/>
      <c r="J238" s="1"/>
      <c r="K238" s="1"/>
      <c r="L238" s="1"/>
      <c r="M238" s="109">
        <v>244.0</v>
      </c>
      <c r="N238" s="110" t="s">
        <v>806</v>
      </c>
      <c r="O238" s="118">
        <v>5.0</v>
      </c>
      <c r="P238" s="63"/>
      <c r="Q238" s="63"/>
      <c r="R238" s="63"/>
      <c r="S238" s="63"/>
      <c r="T238" s="48" t="s">
        <v>807</v>
      </c>
      <c r="U238" s="48" t="s">
        <v>808</v>
      </c>
      <c r="V238" s="1"/>
      <c r="W238" s="1"/>
      <c r="X238" s="1"/>
      <c r="Y238" s="1"/>
      <c r="Z238" s="1"/>
    </row>
    <row r="239" ht="12.75" hidden="1" customHeight="1">
      <c r="A239" s="1"/>
      <c r="B239" s="1"/>
      <c r="C239" s="1"/>
      <c r="D239" s="1"/>
      <c r="E239" s="1"/>
      <c r="F239" s="1"/>
      <c r="G239" s="1"/>
      <c r="H239" s="1"/>
      <c r="I239" s="1"/>
      <c r="J239" s="1"/>
      <c r="K239" s="1"/>
      <c r="L239" s="1"/>
      <c r="M239" s="109">
        <v>245.0</v>
      </c>
      <c r="N239" s="110" t="s">
        <v>809</v>
      </c>
      <c r="O239" s="118">
        <v>10.0</v>
      </c>
      <c r="P239" s="63"/>
      <c r="Q239" s="63"/>
      <c r="R239" s="63"/>
      <c r="S239" s="63"/>
      <c r="T239" s="48" t="s">
        <v>810</v>
      </c>
      <c r="U239" s="48" t="s">
        <v>811</v>
      </c>
      <c r="V239" s="1"/>
      <c r="W239" s="1"/>
      <c r="X239" s="1"/>
      <c r="Y239" s="1"/>
      <c r="Z239" s="1"/>
    </row>
    <row r="240" ht="12.75" hidden="1" customHeight="1">
      <c r="A240" s="1"/>
      <c r="B240" s="1"/>
      <c r="C240" s="1"/>
      <c r="D240" s="1"/>
      <c r="E240" s="1"/>
      <c r="F240" s="1"/>
      <c r="G240" s="1"/>
      <c r="H240" s="1"/>
      <c r="I240" s="1"/>
      <c r="J240" s="1"/>
      <c r="K240" s="1"/>
      <c r="L240" s="1"/>
      <c r="M240" s="109">
        <v>246.0</v>
      </c>
      <c r="N240" s="110" t="s">
        <v>812</v>
      </c>
      <c r="O240" s="118">
        <v>18.0</v>
      </c>
      <c r="P240" s="63"/>
      <c r="Q240" s="63"/>
      <c r="R240" s="63"/>
      <c r="S240" s="63"/>
      <c r="T240" s="48" t="s">
        <v>813</v>
      </c>
      <c r="U240" s="48" t="s">
        <v>814</v>
      </c>
      <c r="V240" s="1"/>
      <c r="W240" s="1"/>
      <c r="X240" s="1"/>
      <c r="Y240" s="1"/>
      <c r="Z240" s="1"/>
    </row>
    <row r="241" ht="12.75" hidden="1" customHeight="1">
      <c r="A241" s="1"/>
      <c r="B241" s="1"/>
      <c r="C241" s="1"/>
      <c r="D241" s="1"/>
      <c r="E241" s="1"/>
      <c r="F241" s="1"/>
      <c r="G241" s="1"/>
      <c r="H241" s="1"/>
      <c r="I241" s="1"/>
      <c r="J241" s="1"/>
      <c r="K241" s="1"/>
      <c r="L241" s="1"/>
      <c r="M241" s="109">
        <v>247.0</v>
      </c>
      <c r="N241" s="110" t="s">
        <v>815</v>
      </c>
      <c r="O241" s="118">
        <v>5.0</v>
      </c>
      <c r="P241" s="63"/>
      <c r="Q241" s="63"/>
      <c r="R241" s="63"/>
      <c r="S241" s="63"/>
      <c r="T241" s="48" t="s">
        <v>816</v>
      </c>
      <c r="U241" s="48" t="s">
        <v>817</v>
      </c>
      <c r="V241" s="1"/>
      <c r="W241" s="1"/>
      <c r="X241" s="1"/>
      <c r="Y241" s="1"/>
      <c r="Z241" s="1"/>
    </row>
    <row r="242" ht="12.75" hidden="1" customHeight="1">
      <c r="A242" s="1"/>
      <c r="B242" s="1"/>
      <c r="C242" s="1"/>
      <c r="D242" s="1"/>
      <c r="E242" s="1"/>
      <c r="F242" s="1"/>
      <c r="G242" s="1"/>
      <c r="H242" s="1"/>
      <c r="I242" s="1"/>
      <c r="J242" s="1"/>
      <c r="K242" s="1"/>
      <c r="L242" s="1"/>
      <c r="M242" s="109">
        <v>248.0</v>
      </c>
      <c r="N242" s="110" t="s">
        <v>818</v>
      </c>
      <c r="O242" s="118">
        <v>2.0</v>
      </c>
      <c r="P242" s="63"/>
      <c r="Q242" s="63"/>
      <c r="R242" s="63"/>
      <c r="S242" s="63"/>
      <c r="T242" s="48" t="s">
        <v>819</v>
      </c>
      <c r="U242" s="48" t="s">
        <v>820</v>
      </c>
      <c r="V242" s="1"/>
      <c r="W242" s="1"/>
      <c r="X242" s="1"/>
      <c r="Y242" s="1"/>
      <c r="Z242" s="1"/>
    </row>
    <row r="243" ht="12.75" hidden="1" customHeight="1">
      <c r="A243" s="1"/>
      <c r="B243" s="1"/>
      <c r="C243" s="1"/>
      <c r="D243" s="1"/>
      <c r="E243" s="1"/>
      <c r="F243" s="1"/>
      <c r="G243" s="1"/>
      <c r="H243" s="1"/>
      <c r="I243" s="1"/>
      <c r="J243" s="1"/>
      <c r="K243" s="1"/>
      <c r="L243" s="1"/>
      <c r="M243" s="109">
        <v>249.0</v>
      </c>
      <c r="N243" s="110" t="s">
        <v>821</v>
      </c>
      <c r="O243" s="118">
        <v>17.0</v>
      </c>
      <c r="P243" s="63"/>
      <c r="Q243" s="63"/>
      <c r="R243" s="63"/>
      <c r="S243" s="63"/>
      <c r="T243" s="48" t="s">
        <v>822</v>
      </c>
      <c r="U243" s="48" t="s">
        <v>823</v>
      </c>
      <c r="V243" s="1"/>
      <c r="W243" s="1"/>
      <c r="X243" s="1"/>
      <c r="Y243" s="1"/>
      <c r="Z243" s="1"/>
    </row>
    <row r="244" ht="12.75" hidden="1" customHeight="1">
      <c r="A244" s="1"/>
      <c r="B244" s="1"/>
      <c r="C244" s="1"/>
      <c r="D244" s="1"/>
      <c r="E244" s="1"/>
      <c r="F244" s="1"/>
      <c r="G244" s="1"/>
      <c r="H244" s="1"/>
      <c r="I244" s="1"/>
      <c r="J244" s="1"/>
      <c r="K244" s="1"/>
      <c r="L244" s="1"/>
      <c r="M244" s="109">
        <v>250.0</v>
      </c>
      <c r="N244" s="110" t="s">
        <v>824</v>
      </c>
      <c r="O244" s="118">
        <v>20.0</v>
      </c>
      <c r="P244" s="63"/>
      <c r="Q244" s="63"/>
      <c r="R244" s="63"/>
      <c r="S244" s="63"/>
      <c r="T244" s="48" t="s">
        <v>825</v>
      </c>
      <c r="U244" s="48" t="s">
        <v>826</v>
      </c>
      <c r="V244" s="1"/>
      <c r="W244" s="1"/>
      <c r="X244" s="1"/>
      <c r="Y244" s="1"/>
      <c r="Z244" s="1"/>
    </row>
    <row r="245" ht="12.75" hidden="1" customHeight="1">
      <c r="A245" s="1"/>
      <c r="B245" s="1"/>
      <c r="C245" s="1"/>
      <c r="D245" s="1"/>
      <c r="E245" s="1"/>
      <c r="F245" s="1"/>
      <c r="G245" s="1"/>
      <c r="H245" s="1"/>
      <c r="I245" s="1"/>
      <c r="J245" s="1"/>
      <c r="K245" s="1"/>
      <c r="L245" s="1"/>
      <c r="M245" s="109">
        <v>251.0</v>
      </c>
      <c r="N245" s="110" t="s">
        <v>827</v>
      </c>
      <c r="O245" s="118">
        <v>5.0</v>
      </c>
      <c r="P245" s="63"/>
      <c r="Q245" s="63"/>
      <c r="R245" s="63"/>
      <c r="S245" s="63"/>
      <c r="T245" s="48" t="s">
        <v>828</v>
      </c>
      <c r="U245" s="48" t="s">
        <v>829</v>
      </c>
      <c r="V245" s="1"/>
      <c r="W245" s="1"/>
      <c r="X245" s="1"/>
      <c r="Y245" s="1"/>
      <c r="Z245" s="1"/>
    </row>
    <row r="246" ht="12.75" hidden="1" customHeight="1">
      <c r="A246" s="1"/>
      <c r="B246" s="1"/>
      <c r="C246" s="1"/>
      <c r="D246" s="1"/>
      <c r="E246" s="1"/>
      <c r="F246" s="1"/>
      <c r="G246" s="1"/>
      <c r="H246" s="1"/>
      <c r="I246" s="1"/>
      <c r="J246" s="1"/>
      <c r="K246" s="1"/>
      <c r="L246" s="1"/>
      <c r="M246" s="109">
        <v>252.0</v>
      </c>
      <c r="N246" s="110" t="s">
        <v>830</v>
      </c>
      <c r="O246" s="118">
        <v>8.0</v>
      </c>
      <c r="P246" s="63"/>
      <c r="Q246" s="63"/>
      <c r="R246" s="63"/>
      <c r="S246" s="63"/>
      <c r="T246" s="48" t="s">
        <v>831</v>
      </c>
      <c r="U246" s="48" t="s">
        <v>832</v>
      </c>
      <c r="V246" s="1"/>
      <c r="W246" s="1"/>
      <c r="X246" s="1"/>
      <c r="Y246" s="1"/>
      <c r="Z246" s="1"/>
    </row>
    <row r="247" ht="12.75" hidden="1" customHeight="1">
      <c r="A247" s="1"/>
      <c r="B247" s="1"/>
      <c r="C247" s="1"/>
      <c r="D247" s="1"/>
      <c r="E247" s="1"/>
      <c r="F247" s="1"/>
      <c r="G247" s="1"/>
      <c r="H247" s="1"/>
      <c r="I247" s="1"/>
      <c r="J247" s="1"/>
      <c r="K247" s="1"/>
      <c r="L247" s="1"/>
      <c r="M247" s="109">
        <v>253.0</v>
      </c>
      <c r="N247" s="110" t="s">
        <v>833</v>
      </c>
      <c r="O247" s="118">
        <v>8.0</v>
      </c>
      <c r="P247" s="63"/>
      <c r="Q247" s="63"/>
      <c r="R247" s="63"/>
      <c r="S247" s="63"/>
      <c r="T247" s="48" t="s">
        <v>834</v>
      </c>
      <c r="U247" s="48" t="s">
        <v>835</v>
      </c>
      <c r="V247" s="1"/>
      <c r="W247" s="1"/>
      <c r="X247" s="1"/>
      <c r="Y247" s="1"/>
      <c r="Z247" s="1"/>
    </row>
    <row r="248" ht="12.75" hidden="1" customHeight="1">
      <c r="A248" s="1"/>
      <c r="B248" s="1"/>
      <c r="C248" s="1"/>
      <c r="D248" s="1"/>
      <c r="E248" s="1"/>
      <c r="F248" s="1"/>
      <c r="G248" s="1"/>
      <c r="H248" s="1"/>
      <c r="I248" s="1"/>
      <c r="J248" s="1"/>
      <c r="K248" s="1"/>
      <c r="L248" s="1"/>
      <c r="M248" s="109">
        <v>254.0</v>
      </c>
      <c r="N248" s="110" t="s">
        <v>836</v>
      </c>
      <c r="O248" s="118">
        <v>18.0</v>
      </c>
      <c r="P248" s="63"/>
      <c r="Q248" s="63"/>
      <c r="R248" s="63"/>
      <c r="S248" s="63"/>
      <c r="T248" s="48" t="s">
        <v>837</v>
      </c>
      <c r="U248" s="48" t="s">
        <v>838</v>
      </c>
      <c r="V248" s="1"/>
      <c r="W248" s="1"/>
      <c r="X248" s="1"/>
      <c r="Y248" s="1"/>
      <c r="Z248" s="1"/>
    </row>
    <row r="249" ht="12.75" hidden="1" customHeight="1">
      <c r="A249" s="1"/>
      <c r="B249" s="1"/>
      <c r="C249" s="1"/>
      <c r="D249" s="1"/>
      <c r="E249" s="1"/>
      <c r="F249" s="1"/>
      <c r="G249" s="1"/>
      <c r="H249" s="1"/>
      <c r="I249" s="1"/>
      <c r="J249" s="1"/>
      <c r="K249" s="1"/>
      <c r="L249" s="1"/>
      <c r="M249" s="109">
        <v>256.0</v>
      </c>
      <c r="N249" s="110" t="s">
        <v>839</v>
      </c>
      <c r="O249" s="118">
        <v>2.0</v>
      </c>
      <c r="P249" s="63"/>
      <c r="Q249" s="63"/>
      <c r="R249" s="63"/>
      <c r="S249" s="63"/>
      <c r="T249" s="48" t="s">
        <v>840</v>
      </c>
      <c r="U249" s="48" t="s">
        <v>841</v>
      </c>
      <c r="V249" s="1"/>
      <c r="W249" s="1"/>
      <c r="X249" s="1"/>
      <c r="Y249" s="1"/>
      <c r="Z249" s="1"/>
    </row>
    <row r="250" ht="12.75" hidden="1" customHeight="1">
      <c r="A250" s="1"/>
      <c r="B250" s="1"/>
      <c r="C250" s="1"/>
      <c r="D250" s="1"/>
      <c r="E250" s="1"/>
      <c r="F250" s="1"/>
      <c r="G250" s="1"/>
      <c r="H250" s="1"/>
      <c r="I250" s="1"/>
      <c r="J250" s="1"/>
      <c r="K250" s="1"/>
      <c r="L250" s="1"/>
      <c r="M250" s="109">
        <v>257.0</v>
      </c>
      <c r="N250" s="110" t="s">
        <v>842</v>
      </c>
      <c r="O250" s="118">
        <v>14.0</v>
      </c>
      <c r="P250" s="63"/>
      <c r="Q250" s="63"/>
      <c r="R250" s="63"/>
      <c r="S250" s="63"/>
      <c r="T250" s="48" t="s">
        <v>843</v>
      </c>
      <c r="U250" s="48" t="s">
        <v>844</v>
      </c>
      <c r="V250" s="1"/>
      <c r="W250" s="1"/>
      <c r="X250" s="1"/>
      <c r="Y250" s="1"/>
      <c r="Z250" s="1"/>
    </row>
    <row r="251" ht="12.75" hidden="1" customHeight="1">
      <c r="A251" s="1"/>
      <c r="B251" s="1"/>
      <c r="C251" s="1"/>
      <c r="D251" s="1"/>
      <c r="E251" s="1"/>
      <c r="F251" s="1"/>
      <c r="G251" s="1"/>
      <c r="H251" s="1"/>
      <c r="I251" s="1"/>
      <c r="J251" s="1"/>
      <c r="K251" s="1"/>
      <c r="L251" s="1"/>
      <c r="M251" s="109">
        <v>258.0</v>
      </c>
      <c r="N251" s="110" t="s">
        <v>845</v>
      </c>
      <c r="O251" s="118">
        <v>17.0</v>
      </c>
      <c r="P251" s="63"/>
      <c r="Q251" s="63"/>
      <c r="R251" s="63"/>
      <c r="S251" s="63"/>
      <c r="T251" s="48" t="s">
        <v>846</v>
      </c>
      <c r="U251" s="48" t="s">
        <v>847</v>
      </c>
      <c r="V251" s="1"/>
      <c r="W251" s="1"/>
      <c r="X251" s="1"/>
      <c r="Y251" s="1"/>
      <c r="Z251" s="1"/>
    </row>
    <row r="252" ht="12.75" hidden="1" customHeight="1">
      <c r="A252" s="1"/>
      <c r="B252" s="1"/>
      <c r="C252" s="1"/>
      <c r="D252" s="1"/>
      <c r="E252" s="1"/>
      <c r="F252" s="1"/>
      <c r="G252" s="1"/>
      <c r="H252" s="1"/>
      <c r="I252" s="1"/>
      <c r="J252" s="1"/>
      <c r="K252" s="1"/>
      <c r="L252" s="1"/>
      <c r="M252" s="109">
        <v>259.0</v>
      </c>
      <c r="N252" s="110" t="s">
        <v>848</v>
      </c>
      <c r="O252" s="118">
        <v>3.0</v>
      </c>
      <c r="P252" s="63"/>
      <c r="Q252" s="63"/>
      <c r="R252" s="63"/>
      <c r="S252" s="63"/>
      <c r="T252" s="48" t="s">
        <v>849</v>
      </c>
      <c r="U252" s="48" t="s">
        <v>850</v>
      </c>
      <c r="V252" s="1"/>
      <c r="W252" s="1"/>
      <c r="X252" s="1"/>
      <c r="Y252" s="1"/>
      <c r="Z252" s="1"/>
    </row>
    <row r="253" ht="12.75" hidden="1" customHeight="1">
      <c r="A253" s="1"/>
      <c r="B253" s="1"/>
      <c r="C253" s="1"/>
      <c r="D253" s="1"/>
      <c r="E253" s="1"/>
      <c r="F253" s="1"/>
      <c r="G253" s="1"/>
      <c r="H253" s="1"/>
      <c r="I253" s="1"/>
      <c r="J253" s="1"/>
      <c r="K253" s="1"/>
      <c r="L253" s="1"/>
      <c r="M253" s="109">
        <v>260.0</v>
      </c>
      <c r="N253" s="110" t="s">
        <v>851</v>
      </c>
      <c r="O253" s="118">
        <v>5.0</v>
      </c>
      <c r="P253" s="63"/>
      <c r="Q253" s="63"/>
      <c r="R253" s="63"/>
      <c r="S253" s="63"/>
      <c r="T253" s="48" t="s">
        <v>852</v>
      </c>
      <c r="U253" s="48" t="s">
        <v>853</v>
      </c>
      <c r="V253" s="1"/>
      <c r="W253" s="1"/>
      <c r="X253" s="1"/>
      <c r="Y253" s="1"/>
      <c r="Z253" s="1"/>
    </row>
    <row r="254" ht="12.75" hidden="1" customHeight="1">
      <c r="A254" s="1"/>
      <c r="B254" s="1"/>
      <c r="C254" s="1"/>
      <c r="D254" s="1"/>
      <c r="E254" s="1"/>
      <c r="F254" s="1"/>
      <c r="G254" s="1"/>
      <c r="H254" s="1"/>
      <c r="I254" s="1"/>
      <c r="J254" s="1"/>
      <c r="K254" s="1"/>
      <c r="L254" s="1"/>
      <c r="M254" s="109">
        <v>261.0</v>
      </c>
      <c r="N254" s="110" t="s">
        <v>854</v>
      </c>
      <c r="O254" s="118">
        <v>8.0</v>
      </c>
      <c r="P254" s="63"/>
      <c r="Q254" s="63"/>
      <c r="R254" s="63"/>
      <c r="S254" s="63"/>
      <c r="T254" s="48" t="s">
        <v>855</v>
      </c>
      <c r="U254" s="48" t="s">
        <v>856</v>
      </c>
      <c r="V254" s="1"/>
      <c r="W254" s="1"/>
      <c r="X254" s="1"/>
      <c r="Y254" s="1"/>
      <c r="Z254" s="1"/>
    </row>
    <row r="255" ht="12.75" hidden="1" customHeight="1">
      <c r="A255" s="1"/>
      <c r="B255" s="1"/>
      <c r="C255" s="1"/>
      <c r="D255" s="1"/>
      <c r="E255" s="1"/>
      <c r="F255" s="1"/>
      <c r="G255" s="1"/>
      <c r="H255" s="1"/>
      <c r="I255" s="1"/>
      <c r="J255" s="1"/>
      <c r="K255" s="1"/>
      <c r="L255" s="1"/>
      <c r="M255" s="109">
        <v>263.0</v>
      </c>
      <c r="N255" s="110" t="s">
        <v>857</v>
      </c>
      <c r="O255" s="118">
        <v>18.0</v>
      </c>
      <c r="P255" s="63"/>
      <c r="Q255" s="63"/>
      <c r="R255" s="63"/>
      <c r="S255" s="63"/>
      <c r="T255" s="48" t="s">
        <v>858</v>
      </c>
      <c r="U255" s="48" t="s">
        <v>859</v>
      </c>
      <c r="V255" s="1"/>
      <c r="W255" s="1"/>
      <c r="X255" s="1"/>
      <c r="Y255" s="1"/>
      <c r="Z255" s="1"/>
    </row>
    <row r="256" ht="12.75" hidden="1" customHeight="1">
      <c r="A256" s="1"/>
      <c r="B256" s="1"/>
      <c r="C256" s="1"/>
      <c r="D256" s="1"/>
      <c r="E256" s="1"/>
      <c r="F256" s="1"/>
      <c r="G256" s="1"/>
      <c r="H256" s="1"/>
      <c r="I256" s="1"/>
      <c r="J256" s="1"/>
      <c r="K256" s="1"/>
      <c r="L256" s="1"/>
      <c r="M256" s="109">
        <v>264.0</v>
      </c>
      <c r="N256" s="110" t="s">
        <v>860</v>
      </c>
      <c r="O256" s="118">
        <v>19.0</v>
      </c>
      <c r="P256" s="63"/>
      <c r="Q256" s="63"/>
      <c r="R256" s="63"/>
      <c r="S256" s="63"/>
      <c r="T256" s="48" t="s">
        <v>861</v>
      </c>
      <c r="U256" s="48" t="s">
        <v>862</v>
      </c>
      <c r="V256" s="1"/>
      <c r="W256" s="1"/>
      <c r="X256" s="1"/>
      <c r="Y256" s="1"/>
      <c r="Z256" s="1"/>
    </row>
    <row r="257" ht="12.75" hidden="1" customHeight="1">
      <c r="A257" s="1"/>
      <c r="B257" s="1"/>
      <c r="C257" s="1"/>
      <c r="D257" s="1"/>
      <c r="E257" s="1"/>
      <c r="F257" s="1"/>
      <c r="G257" s="1"/>
      <c r="H257" s="1"/>
      <c r="I257" s="1"/>
      <c r="J257" s="1"/>
      <c r="K257" s="1"/>
      <c r="L257" s="1"/>
      <c r="M257" s="109">
        <v>265.0</v>
      </c>
      <c r="N257" s="110" t="s">
        <v>863</v>
      </c>
      <c r="O257" s="118">
        <v>2.0</v>
      </c>
      <c r="P257" s="63"/>
      <c r="Q257" s="63"/>
      <c r="R257" s="63"/>
      <c r="S257" s="63"/>
      <c r="T257" s="48" t="s">
        <v>864</v>
      </c>
      <c r="U257" s="48" t="s">
        <v>865</v>
      </c>
      <c r="V257" s="1"/>
      <c r="W257" s="1"/>
      <c r="X257" s="1"/>
      <c r="Y257" s="1"/>
      <c r="Z257" s="1"/>
    </row>
    <row r="258" ht="12.75" hidden="1" customHeight="1">
      <c r="A258" s="1"/>
      <c r="B258" s="1"/>
      <c r="C258" s="1"/>
      <c r="D258" s="1"/>
      <c r="E258" s="1"/>
      <c r="F258" s="1"/>
      <c r="G258" s="1"/>
      <c r="H258" s="1"/>
      <c r="I258" s="1"/>
      <c r="J258" s="1"/>
      <c r="K258" s="1"/>
      <c r="L258" s="1"/>
      <c r="M258" s="109">
        <v>266.0</v>
      </c>
      <c r="N258" s="110" t="s">
        <v>866</v>
      </c>
      <c r="O258" s="118">
        <v>10.0</v>
      </c>
      <c r="P258" s="63"/>
      <c r="Q258" s="63"/>
      <c r="R258" s="63"/>
      <c r="S258" s="63"/>
      <c r="T258" s="48" t="s">
        <v>867</v>
      </c>
      <c r="U258" s="48" t="s">
        <v>868</v>
      </c>
      <c r="V258" s="1"/>
      <c r="W258" s="1"/>
      <c r="X258" s="1"/>
      <c r="Y258" s="1"/>
      <c r="Z258" s="1"/>
    </row>
    <row r="259" ht="12.75" hidden="1" customHeight="1">
      <c r="A259" s="1"/>
      <c r="B259" s="1"/>
      <c r="C259" s="1"/>
      <c r="D259" s="1"/>
      <c r="E259" s="1"/>
      <c r="F259" s="1"/>
      <c r="G259" s="1"/>
      <c r="H259" s="1"/>
      <c r="I259" s="1"/>
      <c r="J259" s="1"/>
      <c r="K259" s="1"/>
      <c r="L259" s="1"/>
      <c r="M259" s="109">
        <v>267.0</v>
      </c>
      <c r="N259" s="110" t="s">
        <v>869</v>
      </c>
      <c r="O259" s="118">
        <v>17.0</v>
      </c>
      <c r="P259" s="63"/>
      <c r="Q259" s="63"/>
      <c r="R259" s="63"/>
      <c r="S259" s="63"/>
      <c r="T259" s="48" t="s">
        <v>870</v>
      </c>
      <c r="U259" s="48" t="s">
        <v>871</v>
      </c>
      <c r="V259" s="1"/>
      <c r="W259" s="1"/>
      <c r="X259" s="1"/>
      <c r="Y259" s="1"/>
      <c r="Z259" s="1"/>
    </row>
    <row r="260" ht="12.75" hidden="1" customHeight="1">
      <c r="A260" s="1"/>
      <c r="B260" s="1"/>
      <c r="C260" s="1"/>
      <c r="D260" s="1"/>
      <c r="E260" s="1"/>
      <c r="F260" s="1"/>
      <c r="G260" s="1"/>
      <c r="H260" s="1"/>
      <c r="I260" s="1"/>
      <c r="J260" s="1"/>
      <c r="K260" s="1"/>
      <c r="L260" s="1"/>
      <c r="M260" s="109">
        <v>268.0</v>
      </c>
      <c r="N260" s="110" t="s">
        <v>872</v>
      </c>
      <c r="O260" s="118">
        <v>19.0</v>
      </c>
      <c r="P260" s="63"/>
      <c r="Q260" s="63"/>
      <c r="R260" s="63"/>
      <c r="S260" s="63"/>
      <c r="T260" s="48" t="s">
        <v>873</v>
      </c>
      <c r="U260" s="48" t="s">
        <v>874</v>
      </c>
      <c r="V260" s="1"/>
      <c r="W260" s="1"/>
      <c r="X260" s="1"/>
      <c r="Y260" s="1"/>
      <c r="Z260" s="1"/>
    </row>
    <row r="261" ht="12.75" hidden="1" customHeight="1">
      <c r="A261" s="1"/>
      <c r="B261" s="1"/>
      <c r="C261" s="1"/>
      <c r="D261" s="1"/>
      <c r="E261" s="1"/>
      <c r="F261" s="1"/>
      <c r="G261" s="1"/>
      <c r="H261" s="1"/>
      <c r="I261" s="1"/>
      <c r="J261" s="1"/>
      <c r="K261" s="1"/>
      <c r="L261" s="1"/>
      <c r="M261" s="109">
        <v>270.0</v>
      </c>
      <c r="N261" s="110" t="s">
        <v>875</v>
      </c>
      <c r="O261" s="118">
        <v>6.0</v>
      </c>
      <c r="P261" s="63"/>
      <c r="Q261" s="63"/>
      <c r="R261" s="63"/>
      <c r="S261" s="63"/>
      <c r="T261" s="48" t="s">
        <v>876</v>
      </c>
      <c r="U261" s="48" t="s">
        <v>877</v>
      </c>
      <c r="V261" s="1"/>
      <c r="W261" s="1"/>
      <c r="X261" s="1"/>
      <c r="Y261" s="1"/>
      <c r="Z261" s="1"/>
    </row>
    <row r="262" ht="12.75" hidden="1" customHeight="1">
      <c r="A262" s="1"/>
      <c r="B262" s="1"/>
      <c r="C262" s="1"/>
      <c r="D262" s="1"/>
      <c r="E262" s="1"/>
      <c r="F262" s="1"/>
      <c r="G262" s="1"/>
      <c r="H262" s="1"/>
      <c r="I262" s="1"/>
      <c r="J262" s="1"/>
      <c r="K262" s="1"/>
      <c r="L262" s="1"/>
      <c r="M262" s="109">
        <v>271.0</v>
      </c>
      <c r="N262" s="110" t="s">
        <v>878</v>
      </c>
      <c r="O262" s="118">
        <v>14.0</v>
      </c>
      <c r="P262" s="63"/>
      <c r="Q262" s="63"/>
      <c r="R262" s="63"/>
      <c r="S262" s="63"/>
      <c r="T262" s="48" t="s">
        <v>879</v>
      </c>
      <c r="U262" s="48" t="s">
        <v>880</v>
      </c>
      <c r="V262" s="1"/>
      <c r="W262" s="1"/>
      <c r="X262" s="1"/>
      <c r="Y262" s="1"/>
      <c r="Z262" s="1"/>
    </row>
    <row r="263" ht="12.75" hidden="1" customHeight="1">
      <c r="A263" s="1"/>
      <c r="B263" s="1"/>
      <c r="C263" s="1"/>
      <c r="D263" s="1"/>
      <c r="E263" s="1"/>
      <c r="F263" s="1"/>
      <c r="G263" s="1"/>
      <c r="H263" s="1"/>
      <c r="I263" s="1"/>
      <c r="J263" s="1"/>
      <c r="K263" s="1"/>
      <c r="L263" s="1"/>
      <c r="M263" s="109">
        <v>273.0</v>
      </c>
      <c r="N263" s="110" t="s">
        <v>881</v>
      </c>
      <c r="O263" s="118">
        <v>8.0</v>
      </c>
      <c r="P263" s="63"/>
      <c r="Q263" s="63"/>
      <c r="R263" s="63"/>
      <c r="S263" s="63"/>
      <c r="T263" s="48" t="s">
        <v>882</v>
      </c>
      <c r="U263" s="48" t="s">
        <v>883</v>
      </c>
      <c r="V263" s="1"/>
      <c r="W263" s="1"/>
      <c r="X263" s="1"/>
      <c r="Y263" s="1"/>
      <c r="Z263" s="1"/>
    </row>
    <row r="264" ht="12.75" hidden="1" customHeight="1">
      <c r="A264" s="1"/>
      <c r="B264" s="1"/>
      <c r="C264" s="1"/>
      <c r="D264" s="1"/>
      <c r="E264" s="1"/>
      <c r="F264" s="1"/>
      <c r="G264" s="1"/>
      <c r="H264" s="1"/>
      <c r="I264" s="1"/>
      <c r="J264" s="1"/>
      <c r="K264" s="1"/>
      <c r="L264" s="1"/>
      <c r="M264" s="109">
        <v>274.0</v>
      </c>
      <c r="N264" s="110" t="s">
        <v>884</v>
      </c>
      <c r="O264" s="118">
        <v>18.0</v>
      </c>
      <c r="P264" s="63"/>
      <c r="Q264" s="63"/>
      <c r="R264" s="63"/>
      <c r="S264" s="63"/>
      <c r="T264" s="48" t="s">
        <v>885</v>
      </c>
      <c r="U264" s="48" t="s">
        <v>886</v>
      </c>
      <c r="V264" s="1"/>
      <c r="W264" s="1"/>
      <c r="X264" s="1"/>
      <c r="Y264" s="1"/>
      <c r="Z264" s="1"/>
    </row>
    <row r="265" ht="12.75" hidden="1" customHeight="1">
      <c r="A265" s="1"/>
      <c r="B265" s="1"/>
      <c r="C265" s="1"/>
      <c r="D265" s="1"/>
      <c r="E265" s="1"/>
      <c r="F265" s="1"/>
      <c r="G265" s="1"/>
      <c r="H265" s="1"/>
      <c r="I265" s="1"/>
      <c r="J265" s="1"/>
      <c r="K265" s="1"/>
      <c r="L265" s="1"/>
      <c r="M265" s="109">
        <v>275.0</v>
      </c>
      <c r="N265" s="110" t="s">
        <v>887</v>
      </c>
      <c r="O265" s="118">
        <v>8.0</v>
      </c>
      <c r="P265" s="63"/>
      <c r="Q265" s="63"/>
      <c r="R265" s="63"/>
      <c r="S265" s="63"/>
      <c r="T265" s="48" t="s">
        <v>888</v>
      </c>
      <c r="U265" s="48" t="s">
        <v>889</v>
      </c>
      <c r="V265" s="1"/>
      <c r="W265" s="1"/>
      <c r="X265" s="1"/>
      <c r="Y265" s="1"/>
      <c r="Z265" s="1"/>
    </row>
    <row r="266" ht="12.75" hidden="1" customHeight="1">
      <c r="A266" s="1"/>
      <c r="B266" s="1"/>
      <c r="C266" s="1"/>
      <c r="D266" s="1"/>
      <c r="E266" s="1"/>
      <c r="F266" s="1"/>
      <c r="G266" s="1"/>
      <c r="H266" s="1"/>
      <c r="I266" s="1"/>
      <c r="J266" s="1"/>
      <c r="K266" s="1"/>
      <c r="L266" s="1"/>
      <c r="M266" s="109">
        <v>276.0</v>
      </c>
      <c r="N266" s="110" t="s">
        <v>890</v>
      </c>
      <c r="O266" s="118">
        <v>20.0</v>
      </c>
      <c r="P266" s="63"/>
      <c r="Q266" s="63"/>
      <c r="R266" s="63"/>
      <c r="S266" s="63"/>
      <c r="T266" s="48" t="s">
        <v>891</v>
      </c>
      <c r="U266" s="48" t="s">
        <v>892</v>
      </c>
      <c r="V266" s="1"/>
      <c r="W266" s="1"/>
      <c r="X266" s="1"/>
      <c r="Y266" s="1"/>
      <c r="Z266" s="1"/>
    </row>
    <row r="267" ht="12.75" hidden="1" customHeight="1">
      <c r="A267" s="1"/>
      <c r="B267" s="1"/>
      <c r="C267" s="1"/>
      <c r="D267" s="1"/>
      <c r="E267" s="1"/>
      <c r="F267" s="1"/>
      <c r="G267" s="1"/>
      <c r="H267" s="1"/>
      <c r="I267" s="1"/>
      <c r="J267" s="1"/>
      <c r="K267" s="1"/>
      <c r="L267" s="1"/>
      <c r="M267" s="109">
        <v>278.0</v>
      </c>
      <c r="N267" s="110" t="s">
        <v>893</v>
      </c>
      <c r="O267" s="118">
        <v>14.0</v>
      </c>
      <c r="P267" s="63"/>
      <c r="Q267" s="63"/>
      <c r="R267" s="63"/>
      <c r="S267" s="63"/>
      <c r="T267" s="48" t="s">
        <v>894</v>
      </c>
      <c r="U267" s="48" t="s">
        <v>895</v>
      </c>
      <c r="V267" s="1"/>
      <c r="W267" s="1"/>
      <c r="X267" s="1"/>
      <c r="Y267" s="1"/>
      <c r="Z267" s="1"/>
    </row>
    <row r="268" ht="12.75" hidden="1" customHeight="1">
      <c r="A268" s="1"/>
      <c r="B268" s="1"/>
      <c r="C268" s="1"/>
      <c r="D268" s="1"/>
      <c r="E268" s="1"/>
      <c r="F268" s="1"/>
      <c r="G268" s="1"/>
      <c r="H268" s="1"/>
      <c r="I268" s="1"/>
      <c r="J268" s="1"/>
      <c r="K268" s="1"/>
      <c r="L268" s="1"/>
      <c r="M268" s="109">
        <v>279.0</v>
      </c>
      <c r="N268" s="110" t="s">
        <v>896</v>
      </c>
      <c r="O268" s="118">
        <v>20.0</v>
      </c>
      <c r="P268" s="63"/>
      <c r="Q268" s="63"/>
      <c r="R268" s="63"/>
      <c r="S268" s="63"/>
      <c r="T268" s="48" t="s">
        <v>897</v>
      </c>
      <c r="U268" s="48" t="s">
        <v>898</v>
      </c>
      <c r="V268" s="1"/>
      <c r="W268" s="1"/>
      <c r="X268" s="1"/>
      <c r="Y268" s="1"/>
      <c r="Z268" s="1"/>
    </row>
    <row r="269" ht="12.75" hidden="1" customHeight="1">
      <c r="A269" s="1"/>
      <c r="B269" s="1"/>
      <c r="C269" s="1"/>
      <c r="D269" s="1"/>
      <c r="E269" s="1"/>
      <c r="F269" s="1"/>
      <c r="G269" s="1"/>
      <c r="H269" s="1"/>
      <c r="I269" s="1"/>
      <c r="J269" s="1"/>
      <c r="K269" s="1"/>
      <c r="L269" s="1"/>
      <c r="M269" s="109">
        <v>280.0</v>
      </c>
      <c r="N269" s="110" t="s">
        <v>899</v>
      </c>
      <c r="O269" s="118">
        <v>17.0</v>
      </c>
      <c r="P269" s="63"/>
      <c r="Q269" s="63"/>
      <c r="R269" s="63"/>
      <c r="S269" s="63"/>
      <c r="T269" s="48" t="s">
        <v>900</v>
      </c>
      <c r="U269" s="48" t="s">
        <v>901</v>
      </c>
      <c r="V269" s="1"/>
      <c r="W269" s="1"/>
      <c r="X269" s="1"/>
      <c r="Y269" s="1"/>
      <c r="Z269" s="1"/>
    </row>
    <row r="270" ht="12.75" hidden="1" customHeight="1">
      <c r="A270" s="1"/>
      <c r="B270" s="1"/>
      <c r="C270" s="1"/>
      <c r="D270" s="1"/>
      <c r="E270" s="1"/>
      <c r="F270" s="1"/>
      <c r="G270" s="1"/>
      <c r="H270" s="1"/>
      <c r="I270" s="1"/>
      <c r="J270" s="1"/>
      <c r="K270" s="1"/>
      <c r="L270" s="1"/>
      <c r="M270" s="109">
        <v>281.0</v>
      </c>
      <c r="N270" s="110" t="s">
        <v>902</v>
      </c>
      <c r="O270" s="118">
        <v>4.0</v>
      </c>
      <c r="P270" s="63"/>
      <c r="Q270" s="63"/>
      <c r="R270" s="63"/>
      <c r="S270" s="63"/>
      <c r="T270" s="48" t="s">
        <v>903</v>
      </c>
      <c r="U270" s="48" t="s">
        <v>904</v>
      </c>
      <c r="V270" s="1"/>
      <c r="W270" s="1"/>
      <c r="X270" s="1"/>
      <c r="Y270" s="1"/>
      <c r="Z270" s="1"/>
    </row>
    <row r="271" ht="12.75" hidden="1" customHeight="1">
      <c r="A271" s="1"/>
      <c r="B271" s="1"/>
      <c r="C271" s="1"/>
      <c r="D271" s="1"/>
      <c r="E271" s="1"/>
      <c r="F271" s="1"/>
      <c r="G271" s="1"/>
      <c r="H271" s="1"/>
      <c r="I271" s="1"/>
      <c r="J271" s="1"/>
      <c r="K271" s="1"/>
      <c r="L271" s="1"/>
      <c r="M271" s="109">
        <v>282.0</v>
      </c>
      <c r="N271" s="110" t="s">
        <v>905</v>
      </c>
      <c r="O271" s="118">
        <v>13.0</v>
      </c>
      <c r="P271" s="63"/>
      <c r="Q271" s="63"/>
      <c r="R271" s="63"/>
      <c r="S271" s="63"/>
      <c r="T271" s="48" t="s">
        <v>906</v>
      </c>
      <c r="U271" s="48" t="s">
        <v>907</v>
      </c>
      <c r="V271" s="1"/>
      <c r="W271" s="1"/>
      <c r="X271" s="1"/>
      <c r="Y271" s="1"/>
      <c r="Z271" s="1"/>
    </row>
    <row r="272" ht="12.75" hidden="1" customHeight="1">
      <c r="A272" s="1"/>
      <c r="B272" s="1"/>
      <c r="C272" s="1"/>
      <c r="D272" s="1"/>
      <c r="E272" s="1"/>
      <c r="F272" s="1"/>
      <c r="G272" s="1"/>
      <c r="H272" s="1"/>
      <c r="I272" s="1"/>
      <c r="J272" s="1"/>
      <c r="K272" s="1"/>
      <c r="L272" s="1"/>
      <c r="M272" s="109">
        <v>283.0</v>
      </c>
      <c r="N272" s="110" t="s">
        <v>908</v>
      </c>
      <c r="O272" s="118">
        <v>10.0</v>
      </c>
      <c r="P272" s="63"/>
      <c r="Q272" s="63"/>
      <c r="R272" s="63"/>
      <c r="S272" s="63"/>
      <c r="T272" s="48" t="s">
        <v>909</v>
      </c>
      <c r="U272" s="48" t="s">
        <v>910</v>
      </c>
      <c r="V272" s="1"/>
      <c r="W272" s="1"/>
      <c r="X272" s="1"/>
      <c r="Y272" s="1"/>
      <c r="Z272" s="1"/>
    </row>
    <row r="273" ht="12.75" hidden="1" customHeight="1">
      <c r="A273" s="1"/>
      <c r="B273" s="1"/>
      <c r="C273" s="1"/>
      <c r="D273" s="1"/>
      <c r="E273" s="1"/>
      <c r="F273" s="1"/>
      <c r="G273" s="1"/>
      <c r="H273" s="1"/>
      <c r="I273" s="1"/>
      <c r="J273" s="1"/>
      <c r="K273" s="1"/>
      <c r="L273" s="1"/>
      <c r="M273" s="109">
        <v>284.0</v>
      </c>
      <c r="N273" s="110" t="s">
        <v>911</v>
      </c>
      <c r="O273" s="118">
        <v>12.0</v>
      </c>
      <c r="P273" s="63"/>
      <c r="Q273" s="63"/>
      <c r="R273" s="63"/>
      <c r="S273" s="63"/>
      <c r="T273" s="48" t="s">
        <v>912</v>
      </c>
      <c r="U273" s="48" t="s">
        <v>913</v>
      </c>
      <c r="V273" s="1"/>
      <c r="W273" s="1"/>
      <c r="X273" s="1"/>
      <c r="Y273" s="1"/>
      <c r="Z273" s="1"/>
    </row>
    <row r="274" ht="12.75" hidden="1" customHeight="1">
      <c r="A274" s="1"/>
      <c r="B274" s="1"/>
      <c r="C274" s="1"/>
      <c r="D274" s="1"/>
      <c r="E274" s="1"/>
      <c r="F274" s="1"/>
      <c r="G274" s="1"/>
      <c r="H274" s="1"/>
      <c r="I274" s="1"/>
      <c r="J274" s="1"/>
      <c r="K274" s="1"/>
      <c r="L274" s="1"/>
      <c r="M274" s="109">
        <v>285.0</v>
      </c>
      <c r="N274" s="110" t="s">
        <v>914</v>
      </c>
      <c r="O274" s="118">
        <v>12.0</v>
      </c>
      <c r="P274" s="63"/>
      <c r="Q274" s="63"/>
      <c r="R274" s="63"/>
      <c r="S274" s="63"/>
      <c r="T274" s="48" t="s">
        <v>915</v>
      </c>
      <c r="U274" s="48" t="s">
        <v>916</v>
      </c>
      <c r="V274" s="1"/>
      <c r="W274" s="1"/>
      <c r="X274" s="1"/>
      <c r="Y274" s="1"/>
      <c r="Z274" s="1"/>
    </row>
    <row r="275" ht="12.75" hidden="1" customHeight="1">
      <c r="A275" s="1"/>
      <c r="B275" s="1"/>
      <c r="C275" s="1"/>
      <c r="D275" s="1"/>
      <c r="E275" s="1"/>
      <c r="F275" s="1"/>
      <c r="G275" s="1"/>
      <c r="H275" s="1"/>
      <c r="I275" s="1"/>
      <c r="J275" s="1"/>
      <c r="K275" s="1"/>
      <c r="L275" s="1"/>
      <c r="M275" s="109">
        <v>287.0</v>
      </c>
      <c r="N275" s="110" t="s">
        <v>917</v>
      </c>
      <c r="O275" s="118">
        <v>7.0</v>
      </c>
      <c r="P275" s="63"/>
      <c r="Q275" s="63"/>
      <c r="R275" s="63"/>
      <c r="S275" s="63"/>
      <c r="T275" s="48" t="s">
        <v>918</v>
      </c>
      <c r="U275" s="48" t="s">
        <v>919</v>
      </c>
      <c r="V275" s="1"/>
      <c r="W275" s="1"/>
      <c r="X275" s="1"/>
      <c r="Y275" s="1"/>
      <c r="Z275" s="1"/>
    </row>
    <row r="276" ht="12.75" hidden="1" customHeight="1">
      <c r="A276" s="1"/>
      <c r="B276" s="1"/>
      <c r="C276" s="1"/>
      <c r="D276" s="1"/>
      <c r="E276" s="1"/>
      <c r="F276" s="1"/>
      <c r="G276" s="1"/>
      <c r="H276" s="1"/>
      <c r="I276" s="1"/>
      <c r="J276" s="1"/>
      <c r="K276" s="1"/>
      <c r="L276" s="1"/>
      <c r="M276" s="109">
        <v>288.0</v>
      </c>
      <c r="N276" s="110" t="s">
        <v>920</v>
      </c>
      <c r="O276" s="118">
        <v>9.0</v>
      </c>
      <c r="P276" s="63"/>
      <c r="Q276" s="63"/>
      <c r="R276" s="63"/>
      <c r="S276" s="63"/>
      <c r="T276" s="48" t="s">
        <v>921</v>
      </c>
      <c r="U276" s="48" t="s">
        <v>922</v>
      </c>
      <c r="V276" s="1"/>
      <c r="W276" s="1"/>
      <c r="X276" s="1"/>
      <c r="Y276" s="1"/>
      <c r="Z276" s="1"/>
    </row>
    <row r="277" ht="12.75" hidden="1" customHeight="1">
      <c r="A277" s="1"/>
      <c r="B277" s="1"/>
      <c r="C277" s="1"/>
      <c r="D277" s="1"/>
      <c r="E277" s="1"/>
      <c r="F277" s="1"/>
      <c r="G277" s="1"/>
      <c r="H277" s="1"/>
      <c r="I277" s="1"/>
      <c r="J277" s="1"/>
      <c r="K277" s="1"/>
      <c r="L277" s="1"/>
      <c r="M277" s="109">
        <v>289.0</v>
      </c>
      <c r="N277" s="110" t="s">
        <v>923</v>
      </c>
      <c r="O277" s="118">
        <v>5.0</v>
      </c>
      <c r="P277" s="63"/>
      <c r="Q277" s="63"/>
      <c r="R277" s="63"/>
      <c r="S277" s="63"/>
      <c r="T277" s="48" t="s">
        <v>924</v>
      </c>
      <c r="U277" s="48" t="s">
        <v>925</v>
      </c>
      <c r="V277" s="1"/>
      <c r="W277" s="1"/>
      <c r="X277" s="1"/>
      <c r="Y277" s="1"/>
      <c r="Z277" s="1"/>
    </row>
    <row r="278" ht="12.75" hidden="1" customHeight="1">
      <c r="A278" s="1"/>
      <c r="B278" s="1"/>
      <c r="C278" s="1"/>
      <c r="D278" s="1"/>
      <c r="E278" s="1"/>
      <c r="F278" s="1"/>
      <c r="G278" s="1"/>
      <c r="H278" s="1"/>
      <c r="I278" s="1"/>
      <c r="J278" s="1"/>
      <c r="K278" s="1"/>
      <c r="L278" s="1"/>
      <c r="M278" s="109">
        <v>290.0</v>
      </c>
      <c r="N278" s="110" t="s">
        <v>926</v>
      </c>
      <c r="O278" s="118">
        <v>8.0</v>
      </c>
      <c r="P278" s="63"/>
      <c r="Q278" s="63"/>
      <c r="R278" s="63"/>
      <c r="S278" s="63"/>
      <c r="T278" s="48" t="s">
        <v>927</v>
      </c>
      <c r="U278" s="48" t="s">
        <v>928</v>
      </c>
      <c r="V278" s="1"/>
      <c r="W278" s="1"/>
      <c r="X278" s="1"/>
      <c r="Y278" s="1"/>
      <c r="Z278" s="1"/>
    </row>
    <row r="279" ht="12.75" hidden="1" customHeight="1">
      <c r="A279" s="1"/>
      <c r="B279" s="1"/>
      <c r="C279" s="1"/>
      <c r="D279" s="1"/>
      <c r="E279" s="1"/>
      <c r="F279" s="1"/>
      <c r="G279" s="1"/>
      <c r="H279" s="1"/>
      <c r="I279" s="1"/>
      <c r="J279" s="1"/>
      <c r="K279" s="1"/>
      <c r="L279" s="1"/>
      <c r="M279" s="109">
        <v>291.0</v>
      </c>
      <c r="N279" s="110" t="s">
        <v>929</v>
      </c>
      <c r="O279" s="118">
        <v>18.0</v>
      </c>
      <c r="P279" s="63"/>
      <c r="Q279" s="63"/>
      <c r="R279" s="63"/>
      <c r="S279" s="63"/>
      <c r="T279" s="48" t="s">
        <v>930</v>
      </c>
      <c r="U279" s="48" t="s">
        <v>931</v>
      </c>
      <c r="V279" s="1"/>
      <c r="W279" s="1"/>
      <c r="X279" s="1"/>
      <c r="Y279" s="1"/>
      <c r="Z279" s="1"/>
    </row>
    <row r="280" ht="12.75" hidden="1" customHeight="1">
      <c r="A280" s="1"/>
      <c r="B280" s="1"/>
      <c r="C280" s="1"/>
      <c r="D280" s="1"/>
      <c r="E280" s="1"/>
      <c r="F280" s="1"/>
      <c r="G280" s="1"/>
      <c r="H280" s="1"/>
      <c r="I280" s="1"/>
      <c r="J280" s="1"/>
      <c r="K280" s="1"/>
      <c r="L280" s="1"/>
      <c r="M280" s="109">
        <v>292.0</v>
      </c>
      <c r="N280" s="110" t="s">
        <v>932</v>
      </c>
      <c r="O280" s="118">
        <v>6.0</v>
      </c>
      <c r="P280" s="63"/>
      <c r="Q280" s="63"/>
      <c r="R280" s="63"/>
      <c r="S280" s="63"/>
      <c r="T280" s="48" t="s">
        <v>933</v>
      </c>
      <c r="U280" s="48" t="s">
        <v>934</v>
      </c>
      <c r="V280" s="1"/>
      <c r="W280" s="1"/>
      <c r="X280" s="1"/>
      <c r="Y280" s="1"/>
      <c r="Z280" s="1"/>
    </row>
    <row r="281" ht="12.75" hidden="1" customHeight="1">
      <c r="A281" s="1"/>
      <c r="B281" s="1"/>
      <c r="C281" s="1"/>
      <c r="D281" s="1"/>
      <c r="E281" s="1"/>
      <c r="F281" s="1"/>
      <c r="G281" s="1"/>
      <c r="H281" s="1"/>
      <c r="I281" s="1"/>
      <c r="J281" s="1"/>
      <c r="K281" s="1"/>
      <c r="L281" s="1"/>
      <c r="M281" s="109">
        <v>293.0</v>
      </c>
      <c r="N281" s="110" t="s">
        <v>935</v>
      </c>
      <c r="O281" s="118">
        <v>3.0</v>
      </c>
      <c r="P281" s="63"/>
      <c r="Q281" s="63"/>
      <c r="R281" s="63"/>
      <c r="S281" s="63"/>
      <c r="T281" s="48" t="s">
        <v>936</v>
      </c>
      <c r="U281" s="48" t="s">
        <v>937</v>
      </c>
      <c r="V281" s="1"/>
      <c r="W281" s="1"/>
      <c r="X281" s="1"/>
      <c r="Y281" s="1"/>
      <c r="Z281" s="1"/>
    </row>
    <row r="282" ht="12.75" hidden="1" customHeight="1">
      <c r="A282" s="1"/>
      <c r="B282" s="1"/>
      <c r="C282" s="1"/>
      <c r="D282" s="1"/>
      <c r="E282" s="1"/>
      <c r="F282" s="1"/>
      <c r="G282" s="1"/>
      <c r="H282" s="1"/>
      <c r="I282" s="1"/>
      <c r="J282" s="1"/>
      <c r="K282" s="1"/>
      <c r="L282" s="1"/>
      <c r="M282" s="109">
        <v>294.0</v>
      </c>
      <c r="N282" s="110" t="s">
        <v>938</v>
      </c>
      <c r="O282" s="118">
        <v>16.0</v>
      </c>
      <c r="P282" s="63"/>
      <c r="Q282" s="63"/>
      <c r="R282" s="63"/>
      <c r="S282" s="63"/>
      <c r="T282" s="48" t="s">
        <v>939</v>
      </c>
      <c r="U282" s="48" t="s">
        <v>940</v>
      </c>
      <c r="V282" s="1"/>
      <c r="W282" s="1"/>
      <c r="X282" s="1"/>
      <c r="Y282" s="1"/>
      <c r="Z282" s="1"/>
    </row>
    <row r="283" ht="12.75" hidden="1" customHeight="1">
      <c r="A283" s="1"/>
      <c r="B283" s="1"/>
      <c r="C283" s="1"/>
      <c r="D283" s="1"/>
      <c r="E283" s="1"/>
      <c r="F283" s="1"/>
      <c r="G283" s="1"/>
      <c r="H283" s="1"/>
      <c r="I283" s="1"/>
      <c r="J283" s="1"/>
      <c r="K283" s="1"/>
      <c r="L283" s="1"/>
      <c r="M283" s="109">
        <v>295.0</v>
      </c>
      <c r="N283" s="110" t="s">
        <v>941</v>
      </c>
      <c r="O283" s="118">
        <v>16.0</v>
      </c>
      <c r="P283" s="63"/>
      <c r="Q283" s="63"/>
      <c r="R283" s="63"/>
      <c r="S283" s="63"/>
      <c r="T283" s="48" t="s">
        <v>942</v>
      </c>
      <c r="U283" s="48" t="s">
        <v>943</v>
      </c>
      <c r="V283" s="1"/>
      <c r="W283" s="1"/>
      <c r="X283" s="1"/>
      <c r="Y283" s="1"/>
      <c r="Z283" s="1"/>
    </row>
    <row r="284" ht="12.75" hidden="1" customHeight="1">
      <c r="A284" s="1"/>
      <c r="B284" s="1"/>
      <c r="C284" s="1"/>
      <c r="D284" s="1"/>
      <c r="E284" s="1"/>
      <c r="F284" s="1"/>
      <c r="G284" s="1"/>
      <c r="H284" s="1"/>
      <c r="I284" s="1"/>
      <c r="J284" s="1"/>
      <c r="K284" s="1"/>
      <c r="L284" s="1"/>
      <c r="M284" s="109">
        <v>296.0</v>
      </c>
      <c r="N284" s="110" t="s">
        <v>944</v>
      </c>
      <c r="O284" s="118">
        <v>13.0</v>
      </c>
      <c r="P284" s="63"/>
      <c r="Q284" s="63"/>
      <c r="R284" s="63"/>
      <c r="S284" s="63"/>
      <c r="T284" s="48" t="s">
        <v>945</v>
      </c>
      <c r="U284" s="48" t="s">
        <v>946</v>
      </c>
      <c r="V284" s="1"/>
      <c r="W284" s="1"/>
      <c r="X284" s="1"/>
      <c r="Y284" s="1"/>
      <c r="Z284" s="1"/>
    </row>
    <row r="285" ht="12.75" hidden="1" customHeight="1">
      <c r="A285" s="1"/>
      <c r="B285" s="1"/>
      <c r="C285" s="1"/>
      <c r="D285" s="1"/>
      <c r="E285" s="1"/>
      <c r="F285" s="1"/>
      <c r="G285" s="1"/>
      <c r="H285" s="1"/>
      <c r="I285" s="1"/>
      <c r="J285" s="1"/>
      <c r="K285" s="1"/>
      <c r="L285" s="1"/>
      <c r="M285" s="109">
        <v>297.0</v>
      </c>
      <c r="N285" s="110" t="s">
        <v>947</v>
      </c>
      <c r="O285" s="118">
        <v>4.0</v>
      </c>
      <c r="P285" s="63"/>
      <c r="Q285" s="63"/>
      <c r="R285" s="63"/>
      <c r="S285" s="63"/>
      <c r="T285" s="48" t="s">
        <v>948</v>
      </c>
      <c r="U285" s="48" t="s">
        <v>949</v>
      </c>
      <c r="V285" s="1"/>
      <c r="W285" s="1"/>
      <c r="X285" s="1"/>
      <c r="Y285" s="1"/>
      <c r="Z285" s="1"/>
    </row>
    <row r="286" ht="12.75" hidden="1" customHeight="1">
      <c r="A286" s="1"/>
      <c r="B286" s="1"/>
      <c r="C286" s="1"/>
      <c r="D286" s="1"/>
      <c r="E286" s="1"/>
      <c r="F286" s="1"/>
      <c r="G286" s="1"/>
      <c r="H286" s="1"/>
      <c r="I286" s="1"/>
      <c r="J286" s="1"/>
      <c r="K286" s="1"/>
      <c r="L286" s="1"/>
      <c r="M286" s="109">
        <v>298.0</v>
      </c>
      <c r="N286" s="110" t="s">
        <v>950</v>
      </c>
      <c r="O286" s="118">
        <v>15.0</v>
      </c>
      <c r="P286" s="63"/>
      <c r="Q286" s="63"/>
      <c r="R286" s="63"/>
      <c r="S286" s="63"/>
      <c r="T286" s="48" t="s">
        <v>951</v>
      </c>
      <c r="U286" s="48" t="s">
        <v>952</v>
      </c>
      <c r="V286" s="1"/>
      <c r="W286" s="1"/>
      <c r="X286" s="1"/>
      <c r="Y286" s="1"/>
      <c r="Z286" s="1"/>
    </row>
    <row r="287" ht="12.75" hidden="1" customHeight="1">
      <c r="A287" s="1"/>
      <c r="B287" s="1"/>
      <c r="C287" s="1"/>
      <c r="D287" s="1"/>
      <c r="E287" s="1"/>
      <c r="F287" s="1"/>
      <c r="G287" s="1"/>
      <c r="H287" s="1"/>
      <c r="I287" s="1"/>
      <c r="J287" s="1"/>
      <c r="K287" s="1"/>
      <c r="L287" s="1"/>
      <c r="M287" s="109">
        <v>299.0</v>
      </c>
      <c r="N287" s="110" t="s">
        <v>953</v>
      </c>
      <c r="O287" s="118">
        <v>12.0</v>
      </c>
      <c r="P287" s="63"/>
      <c r="Q287" s="63"/>
      <c r="R287" s="63"/>
      <c r="S287" s="63"/>
      <c r="T287" s="48" t="s">
        <v>954</v>
      </c>
      <c r="U287" s="48" t="s">
        <v>955</v>
      </c>
      <c r="V287" s="1"/>
      <c r="W287" s="1"/>
      <c r="X287" s="1"/>
      <c r="Y287" s="1"/>
      <c r="Z287" s="1"/>
    </row>
    <row r="288" ht="12.75" hidden="1" customHeight="1">
      <c r="A288" s="1"/>
      <c r="B288" s="1"/>
      <c r="C288" s="1"/>
      <c r="D288" s="1"/>
      <c r="E288" s="1"/>
      <c r="F288" s="1"/>
      <c r="G288" s="1"/>
      <c r="H288" s="1"/>
      <c r="I288" s="1"/>
      <c r="J288" s="1"/>
      <c r="K288" s="1"/>
      <c r="L288" s="1"/>
      <c r="M288" s="109">
        <v>300.0</v>
      </c>
      <c r="N288" s="110" t="s">
        <v>956</v>
      </c>
      <c r="O288" s="118">
        <v>17.0</v>
      </c>
      <c r="P288" s="63"/>
      <c r="Q288" s="63"/>
      <c r="R288" s="63"/>
      <c r="S288" s="63"/>
      <c r="T288" s="48" t="s">
        <v>957</v>
      </c>
      <c r="U288" s="48" t="s">
        <v>958</v>
      </c>
      <c r="V288" s="1"/>
      <c r="W288" s="1"/>
      <c r="X288" s="1"/>
      <c r="Y288" s="1"/>
      <c r="Z288" s="1"/>
    </row>
    <row r="289" ht="12.75" hidden="1" customHeight="1">
      <c r="A289" s="1"/>
      <c r="B289" s="1"/>
      <c r="C289" s="1"/>
      <c r="D289" s="1"/>
      <c r="E289" s="1"/>
      <c r="F289" s="1"/>
      <c r="G289" s="1"/>
      <c r="H289" s="1"/>
      <c r="I289" s="1"/>
      <c r="J289" s="1"/>
      <c r="K289" s="1"/>
      <c r="L289" s="1"/>
      <c r="M289" s="109">
        <v>301.0</v>
      </c>
      <c r="N289" s="110" t="s">
        <v>959</v>
      </c>
      <c r="O289" s="118">
        <v>8.0</v>
      </c>
      <c r="P289" s="63"/>
      <c r="Q289" s="63"/>
      <c r="R289" s="63"/>
      <c r="S289" s="63"/>
      <c r="T289" s="48" t="s">
        <v>960</v>
      </c>
      <c r="U289" s="48" t="s">
        <v>961</v>
      </c>
      <c r="V289" s="1"/>
      <c r="W289" s="1"/>
      <c r="X289" s="1"/>
      <c r="Y289" s="1"/>
      <c r="Z289" s="1"/>
    </row>
    <row r="290" ht="12.75" hidden="1" customHeight="1">
      <c r="A290" s="1"/>
      <c r="B290" s="1"/>
      <c r="C290" s="1"/>
      <c r="D290" s="1"/>
      <c r="E290" s="1"/>
      <c r="F290" s="1"/>
      <c r="G290" s="1"/>
      <c r="H290" s="1"/>
      <c r="I290" s="1"/>
      <c r="J290" s="1"/>
      <c r="K290" s="1"/>
      <c r="L290" s="1"/>
      <c r="M290" s="109">
        <v>302.0</v>
      </c>
      <c r="N290" s="110" t="s">
        <v>962</v>
      </c>
      <c r="O290" s="118">
        <v>8.0</v>
      </c>
      <c r="P290" s="63"/>
      <c r="Q290" s="63"/>
      <c r="R290" s="63"/>
      <c r="S290" s="63"/>
      <c r="T290" s="48" t="s">
        <v>963</v>
      </c>
      <c r="U290" s="48" t="s">
        <v>964</v>
      </c>
      <c r="V290" s="1"/>
      <c r="W290" s="1"/>
      <c r="X290" s="1"/>
      <c r="Y290" s="1"/>
      <c r="Z290" s="1"/>
    </row>
    <row r="291" ht="12.75" hidden="1" customHeight="1">
      <c r="A291" s="1"/>
      <c r="B291" s="1"/>
      <c r="C291" s="1"/>
      <c r="D291" s="1"/>
      <c r="E291" s="1"/>
      <c r="F291" s="1"/>
      <c r="G291" s="1"/>
      <c r="H291" s="1"/>
      <c r="I291" s="1"/>
      <c r="J291" s="1"/>
      <c r="K291" s="1"/>
      <c r="L291" s="1"/>
      <c r="M291" s="109">
        <v>303.0</v>
      </c>
      <c r="N291" s="110" t="s">
        <v>965</v>
      </c>
      <c r="O291" s="118">
        <v>12.0</v>
      </c>
      <c r="P291" s="63"/>
      <c r="Q291" s="63"/>
      <c r="R291" s="63"/>
      <c r="S291" s="63"/>
      <c r="T291" s="48" t="s">
        <v>966</v>
      </c>
      <c r="U291" s="48" t="s">
        <v>967</v>
      </c>
      <c r="V291" s="1"/>
      <c r="W291" s="1"/>
      <c r="X291" s="1"/>
      <c r="Y291" s="1"/>
      <c r="Z291" s="1"/>
    </row>
    <row r="292" ht="12.75" hidden="1" customHeight="1">
      <c r="A292" s="1"/>
      <c r="B292" s="1"/>
      <c r="C292" s="1"/>
      <c r="D292" s="1"/>
      <c r="E292" s="1"/>
      <c r="F292" s="1"/>
      <c r="G292" s="1"/>
      <c r="H292" s="1"/>
      <c r="I292" s="1"/>
      <c r="J292" s="1"/>
      <c r="K292" s="1"/>
      <c r="L292" s="1"/>
      <c r="M292" s="109">
        <v>304.0</v>
      </c>
      <c r="N292" s="110" t="s">
        <v>968</v>
      </c>
      <c r="O292" s="118">
        <v>18.0</v>
      </c>
      <c r="P292" s="63"/>
      <c r="Q292" s="63"/>
      <c r="R292" s="63"/>
      <c r="S292" s="63"/>
      <c r="T292" s="48" t="s">
        <v>969</v>
      </c>
      <c r="U292" s="48" t="s">
        <v>970</v>
      </c>
      <c r="V292" s="1"/>
      <c r="W292" s="1"/>
      <c r="X292" s="1"/>
      <c r="Y292" s="1"/>
      <c r="Z292" s="1"/>
    </row>
    <row r="293" ht="12.75" hidden="1" customHeight="1">
      <c r="A293" s="1"/>
      <c r="B293" s="1"/>
      <c r="C293" s="1"/>
      <c r="D293" s="1"/>
      <c r="E293" s="1"/>
      <c r="F293" s="1"/>
      <c r="G293" s="1"/>
      <c r="H293" s="1"/>
      <c r="I293" s="1"/>
      <c r="J293" s="1"/>
      <c r="K293" s="1"/>
      <c r="L293" s="1"/>
      <c r="M293" s="109">
        <v>306.0</v>
      </c>
      <c r="N293" s="110" t="s">
        <v>971</v>
      </c>
      <c r="O293" s="118">
        <v>19.0</v>
      </c>
      <c r="P293" s="63"/>
      <c r="Q293" s="63"/>
      <c r="R293" s="63"/>
      <c r="S293" s="63"/>
      <c r="T293" s="48" t="s">
        <v>972</v>
      </c>
      <c r="U293" s="48" t="s">
        <v>973</v>
      </c>
      <c r="V293" s="1"/>
      <c r="W293" s="1"/>
      <c r="X293" s="1"/>
      <c r="Y293" s="1"/>
      <c r="Z293" s="1"/>
    </row>
    <row r="294" ht="12.75" hidden="1" customHeight="1">
      <c r="A294" s="1"/>
      <c r="B294" s="1"/>
      <c r="C294" s="1"/>
      <c r="D294" s="1"/>
      <c r="E294" s="1"/>
      <c r="F294" s="1"/>
      <c r="G294" s="1"/>
      <c r="H294" s="1"/>
      <c r="I294" s="1"/>
      <c r="J294" s="1"/>
      <c r="K294" s="1"/>
      <c r="L294" s="1"/>
      <c r="M294" s="109">
        <v>307.0</v>
      </c>
      <c r="N294" s="110" t="s">
        <v>974</v>
      </c>
      <c r="O294" s="118">
        <v>10.0</v>
      </c>
      <c r="P294" s="63"/>
      <c r="Q294" s="63"/>
      <c r="R294" s="63"/>
      <c r="S294" s="63"/>
      <c r="T294" s="48" t="s">
        <v>975</v>
      </c>
      <c r="U294" s="48" t="s">
        <v>976</v>
      </c>
      <c r="V294" s="1"/>
      <c r="W294" s="1"/>
      <c r="X294" s="1"/>
      <c r="Y294" s="1"/>
      <c r="Z294" s="1"/>
    </row>
    <row r="295" ht="12.75" hidden="1" customHeight="1">
      <c r="A295" s="1"/>
      <c r="B295" s="1"/>
      <c r="C295" s="1"/>
      <c r="D295" s="1"/>
      <c r="E295" s="1"/>
      <c r="F295" s="1"/>
      <c r="G295" s="1"/>
      <c r="H295" s="1"/>
      <c r="I295" s="1"/>
      <c r="J295" s="1"/>
      <c r="K295" s="1"/>
      <c r="L295" s="1"/>
      <c r="M295" s="109">
        <v>308.0</v>
      </c>
      <c r="N295" s="110" t="s">
        <v>977</v>
      </c>
      <c r="O295" s="118">
        <v>19.0</v>
      </c>
      <c r="P295" s="63"/>
      <c r="Q295" s="63"/>
      <c r="R295" s="63"/>
      <c r="S295" s="63"/>
      <c r="T295" s="48" t="s">
        <v>978</v>
      </c>
      <c r="U295" s="48" t="s">
        <v>979</v>
      </c>
      <c r="V295" s="1"/>
      <c r="W295" s="1"/>
      <c r="X295" s="1"/>
      <c r="Y295" s="1"/>
      <c r="Z295" s="1"/>
    </row>
    <row r="296" ht="12.75" hidden="1" customHeight="1">
      <c r="A296" s="1"/>
      <c r="B296" s="1"/>
      <c r="C296" s="1"/>
      <c r="D296" s="1"/>
      <c r="E296" s="1"/>
      <c r="F296" s="1"/>
      <c r="G296" s="1"/>
      <c r="H296" s="1"/>
      <c r="I296" s="1"/>
      <c r="J296" s="1"/>
      <c r="K296" s="1"/>
      <c r="L296" s="1"/>
      <c r="M296" s="109">
        <v>309.0</v>
      </c>
      <c r="N296" s="110" t="s">
        <v>980</v>
      </c>
      <c r="O296" s="118">
        <v>12.0</v>
      </c>
      <c r="P296" s="63"/>
      <c r="Q296" s="63"/>
      <c r="R296" s="63"/>
      <c r="S296" s="63"/>
      <c r="T296" s="48" t="s">
        <v>981</v>
      </c>
      <c r="U296" s="48" t="s">
        <v>982</v>
      </c>
      <c r="V296" s="1"/>
      <c r="W296" s="1"/>
      <c r="X296" s="1"/>
      <c r="Y296" s="1"/>
      <c r="Z296" s="1"/>
    </row>
    <row r="297" ht="12.75" hidden="1" customHeight="1">
      <c r="A297" s="1"/>
      <c r="B297" s="1"/>
      <c r="C297" s="1"/>
      <c r="D297" s="1"/>
      <c r="E297" s="1"/>
      <c r="F297" s="1"/>
      <c r="G297" s="1"/>
      <c r="H297" s="1"/>
      <c r="I297" s="1"/>
      <c r="J297" s="1"/>
      <c r="K297" s="1"/>
      <c r="L297" s="1"/>
      <c r="M297" s="109">
        <v>310.0</v>
      </c>
      <c r="N297" s="110" t="s">
        <v>983</v>
      </c>
      <c r="O297" s="118">
        <v>15.0</v>
      </c>
      <c r="P297" s="63"/>
      <c r="Q297" s="63"/>
      <c r="R297" s="63"/>
      <c r="S297" s="63"/>
      <c r="T297" s="48" t="s">
        <v>984</v>
      </c>
      <c r="U297" s="48" t="s">
        <v>985</v>
      </c>
      <c r="V297" s="1"/>
      <c r="W297" s="1"/>
      <c r="X297" s="1"/>
      <c r="Y297" s="1"/>
      <c r="Z297" s="1"/>
    </row>
    <row r="298" ht="12.75" hidden="1" customHeight="1">
      <c r="A298" s="1"/>
      <c r="B298" s="1"/>
      <c r="C298" s="1"/>
      <c r="D298" s="1"/>
      <c r="E298" s="1"/>
      <c r="F298" s="1"/>
      <c r="G298" s="1"/>
      <c r="H298" s="1"/>
      <c r="I298" s="1"/>
      <c r="J298" s="1"/>
      <c r="K298" s="1"/>
      <c r="L298" s="1"/>
      <c r="M298" s="109">
        <v>311.0</v>
      </c>
      <c r="N298" s="110" t="s">
        <v>986</v>
      </c>
      <c r="O298" s="118">
        <v>2.0</v>
      </c>
      <c r="P298" s="63"/>
      <c r="Q298" s="63"/>
      <c r="R298" s="63"/>
      <c r="S298" s="63"/>
      <c r="T298" s="48" t="s">
        <v>987</v>
      </c>
      <c r="U298" s="48" t="s">
        <v>988</v>
      </c>
      <c r="V298" s="1"/>
      <c r="W298" s="1"/>
      <c r="X298" s="1"/>
      <c r="Y298" s="1"/>
      <c r="Z298" s="1"/>
    </row>
    <row r="299" ht="12.75" hidden="1" customHeight="1">
      <c r="A299" s="1"/>
      <c r="B299" s="1"/>
      <c r="C299" s="1"/>
      <c r="D299" s="1"/>
      <c r="E299" s="1"/>
      <c r="F299" s="1"/>
      <c r="G299" s="1"/>
      <c r="H299" s="1"/>
      <c r="I299" s="1"/>
      <c r="J299" s="1"/>
      <c r="K299" s="1"/>
      <c r="L299" s="1"/>
      <c r="M299" s="109">
        <v>312.0</v>
      </c>
      <c r="N299" s="110" t="s">
        <v>989</v>
      </c>
      <c r="O299" s="118">
        <v>14.0</v>
      </c>
      <c r="P299" s="63"/>
      <c r="Q299" s="63"/>
      <c r="R299" s="63"/>
      <c r="S299" s="63"/>
      <c r="T299" s="48" t="s">
        <v>990</v>
      </c>
      <c r="U299" s="48" t="s">
        <v>991</v>
      </c>
      <c r="V299" s="1"/>
      <c r="W299" s="1"/>
      <c r="X299" s="1"/>
      <c r="Y299" s="1"/>
      <c r="Z299" s="1"/>
    </row>
    <row r="300" ht="12.75" hidden="1" customHeight="1">
      <c r="A300" s="1"/>
      <c r="B300" s="1"/>
      <c r="C300" s="1"/>
      <c r="D300" s="1"/>
      <c r="E300" s="1"/>
      <c r="F300" s="1"/>
      <c r="G300" s="1"/>
      <c r="H300" s="1"/>
      <c r="I300" s="1"/>
      <c r="J300" s="1"/>
      <c r="K300" s="1"/>
      <c r="L300" s="1"/>
      <c r="M300" s="109">
        <v>313.0</v>
      </c>
      <c r="N300" s="110" t="s">
        <v>992</v>
      </c>
      <c r="O300" s="118">
        <v>9.0</v>
      </c>
      <c r="P300" s="63"/>
      <c r="Q300" s="63"/>
      <c r="R300" s="63"/>
      <c r="S300" s="63"/>
      <c r="T300" s="48" t="s">
        <v>993</v>
      </c>
      <c r="U300" s="48" t="s">
        <v>994</v>
      </c>
      <c r="V300" s="1"/>
      <c r="W300" s="1"/>
      <c r="X300" s="1"/>
      <c r="Y300" s="1"/>
      <c r="Z300" s="1"/>
    </row>
    <row r="301" ht="12.75" hidden="1" customHeight="1">
      <c r="A301" s="1"/>
      <c r="B301" s="1"/>
      <c r="C301" s="1"/>
      <c r="D301" s="1"/>
      <c r="E301" s="1"/>
      <c r="F301" s="1"/>
      <c r="G301" s="1"/>
      <c r="H301" s="1"/>
      <c r="I301" s="1"/>
      <c r="J301" s="1"/>
      <c r="K301" s="1"/>
      <c r="L301" s="1"/>
      <c r="M301" s="109">
        <v>314.0</v>
      </c>
      <c r="N301" s="110" t="s">
        <v>995</v>
      </c>
      <c r="O301" s="118">
        <v>17.0</v>
      </c>
      <c r="P301" s="63"/>
      <c r="Q301" s="63"/>
      <c r="R301" s="63"/>
      <c r="S301" s="63"/>
      <c r="T301" s="48" t="s">
        <v>996</v>
      </c>
      <c r="U301" s="48" t="s">
        <v>997</v>
      </c>
      <c r="V301" s="1"/>
      <c r="W301" s="1"/>
      <c r="X301" s="1"/>
      <c r="Y301" s="1"/>
      <c r="Z301" s="1"/>
    </row>
    <row r="302" ht="12.75" hidden="1" customHeight="1">
      <c r="A302" s="1"/>
      <c r="B302" s="1"/>
      <c r="C302" s="1"/>
      <c r="D302" s="1"/>
      <c r="E302" s="1"/>
      <c r="F302" s="1"/>
      <c r="G302" s="1"/>
      <c r="H302" s="1"/>
      <c r="I302" s="1"/>
      <c r="J302" s="1"/>
      <c r="K302" s="1"/>
      <c r="L302" s="1"/>
      <c r="M302" s="109">
        <v>315.0</v>
      </c>
      <c r="N302" s="110" t="s">
        <v>998</v>
      </c>
      <c r="O302" s="118">
        <v>4.0</v>
      </c>
      <c r="P302" s="63"/>
      <c r="Q302" s="63"/>
      <c r="R302" s="63"/>
      <c r="S302" s="63"/>
      <c r="T302" s="48" t="s">
        <v>999</v>
      </c>
      <c r="U302" s="48" t="s">
        <v>1000</v>
      </c>
      <c r="V302" s="1"/>
      <c r="W302" s="1"/>
      <c r="X302" s="1"/>
      <c r="Y302" s="1"/>
      <c r="Z302" s="1"/>
    </row>
    <row r="303" ht="12.75" hidden="1" customHeight="1">
      <c r="A303" s="1"/>
      <c r="B303" s="1"/>
      <c r="C303" s="1"/>
      <c r="D303" s="1"/>
      <c r="E303" s="1"/>
      <c r="F303" s="1"/>
      <c r="G303" s="1"/>
      <c r="H303" s="1"/>
      <c r="I303" s="1"/>
      <c r="J303" s="1"/>
      <c r="K303" s="1"/>
      <c r="L303" s="1"/>
      <c r="M303" s="109">
        <v>316.0</v>
      </c>
      <c r="N303" s="110" t="s">
        <v>1001</v>
      </c>
      <c r="O303" s="118">
        <v>13.0</v>
      </c>
      <c r="P303" s="63"/>
      <c r="Q303" s="63"/>
      <c r="R303" s="63"/>
      <c r="S303" s="63"/>
      <c r="T303" s="48" t="s">
        <v>1002</v>
      </c>
      <c r="U303" s="48" t="s">
        <v>1003</v>
      </c>
      <c r="V303" s="1"/>
      <c r="W303" s="1"/>
      <c r="X303" s="1"/>
      <c r="Y303" s="1"/>
      <c r="Z303" s="1"/>
    </row>
    <row r="304" ht="12.75" hidden="1" customHeight="1">
      <c r="A304" s="1"/>
      <c r="B304" s="1"/>
      <c r="C304" s="1"/>
      <c r="D304" s="1"/>
      <c r="E304" s="1"/>
      <c r="F304" s="1"/>
      <c r="G304" s="1"/>
      <c r="H304" s="1"/>
      <c r="I304" s="1"/>
      <c r="J304" s="1"/>
      <c r="K304" s="1"/>
      <c r="L304" s="1"/>
      <c r="M304" s="109">
        <v>317.0</v>
      </c>
      <c r="N304" s="110" t="s">
        <v>1004</v>
      </c>
      <c r="O304" s="118">
        <v>13.0</v>
      </c>
      <c r="P304" s="63"/>
      <c r="Q304" s="63"/>
      <c r="R304" s="63"/>
      <c r="S304" s="63"/>
      <c r="T304" s="48" t="s">
        <v>1005</v>
      </c>
      <c r="U304" s="48" t="s">
        <v>1006</v>
      </c>
      <c r="V304" s="1"/>
      <c r="W304" s="1"/>
      <c r="X304" s="1"/>
      <c r="Y304" s="1"/>
      <c r="Z304" s="1"/>
    </row>
    <row r="305" ht="12.75" hidden="1" customHeight="1">
      <c r="A305" s="1"/>
      <c r="B305" s="1"/>
      <c r="C305" s="1"/>
      <c r="D305" s="1"/>
      <c r="E305" s="1"/>
      <c r="F305" s="1"/>
      <c r="G305" s="1"/>
      <c r="H305" s="1"/>
      <c r="I305" s="1"/>
      <c r="J305" s="1"/>
      <c r="K305" s="1"/>
      <c r="L305" s="1"/>
      <c r="M305" s="109">
        <v>318.0</v>
      </c>
      <c r="N305" s="110" t="s">
        <v>1007</v>
      </c>
      <c r="O305" s="118">
        <v>11.0</v>
      </c>
      <c r="P305" s="63"/>
      <c r="Q305" s="63"/>
      <c r="R305" s="63"/>
      <c r="S305" s="63"/>
      <c r="T305" s="48" t="s">
        <v>1008</v>
      </c>
      <c r="U305" s="48" t="s">
        <v>1009</v>
      </c>
      <c r="V305" s="1"/>
      <c r="W305" s="1"/>
      <c r="X305" s="1"/>
      <c r="Y305" s="1"/>
      <c r="Z305" s="1"/>
    </row>
    <row r="306" ht="12.75" hidden="1" customHeight="1">
      <c r="A306" s="1"/>
      <c r="B306" s="1"/>
      <c r="C306" s="1"/>
      <c r="D306" s="1"/>
      <c r="E306" s="1"/>
      <c r="F306" s="1"/>
      <c r="G306" s="1"/>
      <c r="H306" s="1"/>
      <c r="I306" s="1"/>
      <c r="J306" s="1"/>
      <c r="K306" s="1"/>
      <c r="L306" s="1"/>
      <c r="M306" s="109">
        <v>320.0</v>
      </c>
      <c r="N306" s="110" t="s">
        <v>1010</v>
      </c>
      <c r="O306" s="118">
        <v>13.0</v>
      </c>
      <c r="P306" s="63"/>
      <c r="Q306" s="63"/>
      <c r="R306" s="63"/>
      <c r="S306" s="63"/>
      <c r="T306" s="48" t="s">
        <v>1011</v>
      </c>
      <c r="U306" s="48" t="s">
        <v>1012</v>
      </c>
      <c r="V306" s="1"/>
      <c r="W306" s="1"/>
      <c r="X306" s="1"/>
      <c r="Y306" s="1"/>
      <c r="Z306" s="1"/>
    </row>
    <row r="307" ht="12.75" hidden="1" customHeight="1">
      <c r="A307" s="1"/>
      <c r="B307" s="1"/>
      <c r="C307" s="1"/>
      <c r="D307" s="1"/>
      <c r="E307" s="1"/>
      <c r="F307" s="1"/>
      <c r="G307" s="1"/>
      <c r="H307" s="1"/>
      <c r="I307" s="1"/>
      <c r="J307" s="1"/>
      <c r="K307" s="1"/>
      <c r="L307" s="1"/>
      <c r="M307" s="109">
        <v>321.0</v>
      </c>
      <c r="N307" s="110" t="s">
        <v>1013</v>
      </c>
      <c r="O307" s="118">
        <v>18.0</v>
      </c>
      <c r="P307" s="63"/>
      <c r="Q307" s="63"/>
      <c r="R307" s="63"/>
      <c r="S307" s="63"/>
      <c r="T307" s="48" t="s">
        <v>1014</v>
      </c>
      <c r="U307" s="48" t="s">
        <v>1015</v>
      </c>
      <c r="V307" s="1"/>
      <c r="W307" s="1"/>
      <c r="X307" s="1"/>
      <c r="Y307" s="1"/>
      <c r="Z307" s="1"/>
    </row>
    <row r="308" ht="12.75" hidden="1" customHeight="1">
      <c r="A308" s="1"/>
      <c r="B308" s="1"/>
      <c r="C308" s="1"/>
      <c r="D308" s="1"/>
      <c r="E308" s="1"/>
      <c r="F308" s="1"/>
      <c r="G308" s="1"/>
      <c r="H308" s="1"/>
      <c r="I308" s="1"/>
      <c r="J308" s="1"/>
      <c r="K308" s="1"/>
      <c r="L308" s="1"/>
      <c r="M308" s="109">
        <v>323.0</v>
      </c>
      <c r="N308" s="110" t="s">
        <v>1016</v>
      </c>
      <c r="O308" s="118">
        <v>9.0</v>
      </c>
      <c r="P308" s="63"/>
      <c r="Q308" s="63"/>
      <c r="R308" s="63"/>
      <c r="S308" s="63"/>
      <c r="T308" s="48" t="s">
        <v>1017</v>
      </c>
      <c r="U308" s="48" t="s">
        <v>1018</v>
      </c>
      <c r="V308" s="1"/>
      <c r="W308" s="1"/>
      <c r="X308" s="1"/>
      <c r="Y308" s="1"/>
      <c r="Z308" s="1"/>
    </row>
    <row r="309" ht="12.75" hidden="1" customHeight="1">
      <c r="A309" s="1"/>
      <c r="B309" s="1"/>
      <c r="C309" s="1"/>
      <c r="D309" s="1"/>
      <c r="E309" s="1"/>
      <c r="F309" s="1"/>
      <c r="G309" s="1"/>
      <c r="H309" s="1"/>
      <c r="I309" s="1"/>
      <c r="J309" s="1"/>
      <c r="K309" s="1"/>
      <c r="L309" s="1"/>
      <c r="M309" s="109">
        <v>324.0</v>
      </c>
      <c r="N309" s="110" t="s">
        <v>1019</v>
      </c>
      <c r="O309" s="118">
        <v>6.0</v>
      </c>
      <c r="P309" s="63"/>
      <c r="Q309" s="63"/>
      <c r="R309" s="63"/>
      <c r="S309" s="63"/>
      <c r="T309" s="48" t="s">
        <v>1020</v>
      </c>
      <c r="U309" s="48" t="s">
        <v>1021</v>
      </c>
      <c r="V309" s="1"/>
      <c r="W309" s="1"/>
      <c r="X309" s="1"/>
      <c r="Y309" s="1"/>
      <c r="Z309" s="1"/>
    </row>
    <row r="310" ht="12.75" hidden="1" customHeight="1">
      <c r="A310" s="1"/>
      <c r="B310" s="1"/>
      <c r="C310" s="1"/>
      <c r="D310" s="1"/>
      <c r="E310" s="1"/>
      <c r="F310" s="1"/>
      <c r="G310" s="1"/>
      <c r="H310" s="1"/>
      <c r="I310" s="1"/>
      <c r="J310" s="1"/>
      <c r="K310" s="1"/>
      <c r="L310" s="1"/>
      <c r="M310" s="109">
        <v>325.0</v>
      </c>
      <c r="N310" s="110" t="s">
        <v>1022</v>
      </c>
      <c r="O310" s="118">
        <v>14.0</v>
      </c>
      <c r="P310" s="63"/>
      <c r="Q310" s="63"/>
      <c r="R310" s="63"/>
      <c r="S310" s="63"/>
      <c r="T310" s="48" t="s">
        <v>1023</v>
      </c>
      <c r="U310" s="48" t="s">
        <v>1024</v>
      </c>
      <c r="V310" s="1"/>
      <c r="W310" s="1"/>
      <c r="X310" s="1"/>
      <c r="Y310" s="1"/>
      <c r="Z310" s="1"/>
    </row>
    <row r="311" ht="12.75" hidden="1" customHeight="1">
      <c r="A311" s="1"/>
      <c r="B311" s="1"/>
      <c r="C311" s="1"/>
      <c r="D311" s="1"/>
      <c r="E311" s="1"/>
      <c r="F311" s="1"/>
      <c r="G311" s="1"/>
      <c r="H311" s="1"/>
      <c r="I311" s="1"/>
      <c r="J311" s="1"/>
      <c r="K311" s="1"/>
      <c r="L311" s="1"/>
      <c r="M311" s="109">
        <v>326.0</v>
      </c>
      <c r="N311" s="110" t="s">
        <v>1025</v>
      </c>
      <c r="O311" s="118">
        <v>5.0</v>
      </c>
      <c r="P311" s="63"/>
      <c r="Q311" s="63"/>
      <c r="R311" s="63"/>
      <c r="S311" s="63"/>
      <c r="T311" s="48" t="s">
        <v>1026</v>
      </c>
      <c r="U311" s="48" t="s">
        <v>1027</v>
      </c>
      <c r="V311" s="1"/>
      <c r="W311" s="1"/>
      <c r="X311" s="1"/>
      <c r="Y311" s="1"/>
      <c r="Z311" s="1"/>
    </row>
    <row r="312" ht="12.75" hidden="1" customHeight="1">
      <c r="A312" s="1"/>
      <c r="B312" s="1"/>
      <c r="C312" s="1"/>
      <c r="D312" s="1"/>
      <c r="E312" s="1"/>
      <c r="F312" s="1"/>
      <c r="G312" s="1"/>
      <c r="H312" s="1"/>
      <c r="I312" s="1"/>
      <c r="J312" s="1"/>
      <c r="K312" s="1"/>
      <c r="L312" s="1"/>
      <c r="M312" s="109">
        <v>327.0</v>
      </c>
      <c r="N312" s="110" t="s">
        <v>1028</v>
      </c>
      <c r="O312" s="118">
        <v>14.0</v>
      </c>
      <c r="P312" s="63"/>
      <c r="Q312" s="63"/>
      <c r="R312" s="63"/>
      <c r="S312" s="63"/>
      <c r="T312" s="48" t="s">
        <v>1029</v>
      </c>
      <c r="U312" s="48" t="s">
        <v>1030</v>
      </c>
      <c r="V312" s="1"/>
      <c r="W312" s="1"/>
      <c r="X312" s="1"/>
      <c r="Y312" s="1"/>
      <c r="Z312" s="1"/>
    </row>
    <row r="313" ht="12.75" hidden="1" customHeight="1">
      <c r="A313" s="1"/>
      <c r="B313" s="1"/>
      <c r="C313" s="1"/>
      <c r="D313" s="1"/>
      <c r="E313" s="1"/>
      <c r="F313" s="1"/>
      <c r="G313" s="1"/>
      <c r="H313" s="1"/>
      <c r="I313" s="1"/>
      <c r="J313" s="1"/>
      <c r="K313" s="1"/>
      <c r="L313" s="1"/>
      <c r="M313" s="109">
        <v>328.0</v>
      </c>
      <c r="N313" s="110" t="s">
        <v>1031</v>
      </c>
      <c r="O313" s="118">
        <v>3.0</v>
      </c>
      <c r="P313" s="63"/>
      <c r="Q313" s="63"/>
      <c r="R313" s="63"/>
      <c r="S313" s="63"/>
      <c r="T313" s="48" t="s">
        <v>1032</v>
      </c>
      <c r="U313" s="48" t="s">
        <v>1033</v>
      </c>
      <c r="V313" s="1"/>
      <c r="W313" s="1"/>
      <c r="X313" s="1"/>
      <c r="Y313" s="1"/>
      <c r="Z313" s="1"/>
    </row>
    <row r="314" ht="12.75" hidden="1" customHeight="1">
      <c r="A314" s="1"/>
      <c r="B314" s="1"/>
      <c r="C314" s="1"/>
      <c r="D314" s="1"/>
      <c r="E314" s="1"/>
      <c r="F314" s="1"/>
      <c r="G314" s="1"/>
      <c r="H314" s="1"/>
      <c r="I314" s="1"/>
      <c r="J314" s="1"/>
      <c r="K314" s="1"/>
      <c r="L314" s="1"/>
      <c r="M314" s="109">
        <v>329.0</v>
      </c>
      <c r="N314" s="110" t="s">
        <v>1034</v>
      </c>
      <c r="O314" s="118">
        <v>2.0</v>
      </c>
      <c r="P314" s="63"/>
      <c r="Q314" s="63"/>
      <c r="R314" s="63"/>
      <c r="S314" s="63"/>
      <c r="T314" s="48" t="s">
        <v>1035</v>
      </c>
      <c r="U314" s="48" t="s">
        <v>1036</v>
      </c>
      <c r="V314" s="1"/>
      <c r="W314" s="1"/>
      <c r="X314" s="1"/>
      <c r="Y314" s="1"/>
      <c r="Z314" s="1"/>
    </row>
    <row r="315" ht="12.75" hidden="1" customHeight="1">
      <c r="A315" s="1"/>
      <c r="B315" s="1"/>
      <c r="C315" s="1"/>
      <c r="D315" s="1"/>
      <c r="E315" s="1"/>
      <c r="F315" s="1"/>
      <c r="G315" s="1"/>
      <c r="H315" s="1"/>
      <c r="I315" s="1"/>
      <c r="J315" s="1"/>
      <c r="K315" s="1"/>
      <c r="L315" s="1"/>
      <c r="M315" s="109">
        <v>330.0</v>
      </c>
      <c r="N315" s="110" t="s">
        <v>1037</v>
      </c>
      <c r="O315" s="118">
        <v>18.0</v>
      </c>
      <c r="P315" s="63"/>
      <c r="Q315" s="63"/>
      <c r="R315" s="63"/>
      <c r="S315" s="63"/>
      <c r="T315" s="48" t="s">
        <v>1038</v>
      </c>
      <c r="U315" s="48" t="s">
        <v>1039</v>
      </c>
      <c r="V315" s="1"/>
      <c r="W315" s="1"/>
      <c r="X315" s="1"/>
      <c r="Y315" s="1"/>
      <c r="Z315" s="1"/>
    </row>
    <row r="316" ht="12.75" hidden="1" customHeight="1">
      <c r="A316" s="1"/>
      <c r="B316" s="1"/>
      <c r="C316" s="1"/>
      <c r="D316" s="1"/>
      <c r="E316" s="1"/>
      <c r="F316" s="1"/>
      <c r="G316" s="1"/>
      <c r="H316" s="1"/>
      <c r="I316" s="1"/>
      <c r="J316" s="1"/>
      <c r="K316" s="1"/>
      <c r="L316" s="1"/>
      <c r="M316" s="109">
        <v>331.0</v>
      </c>
      <c r="N316" s="110" t="s">
        <v>1040</v>
      </c>
      <c r="O316" s="118">
        <v>1.0</v>
      </c>
      <c r="P316" s="63"/>
      <c r="Q316" s="63"/>
      <c r="R316" s="63"/>
      <c r="S316" s="63"/>
      <c r="T316" s="48" t="s">
        <v>1041</v>
      </c>
      <c r="U316" s="48" t="s">
        <v>1042</v>
      </c>
      <c r="V316" s="1"/>
      <c r="W316" s="1"/>
      <c r="X316" s="1"/>
      <c r="Y316" s="1"/>
      <c r="Z316" s="1"/>
    </row>
    <row r="317" ht="12.75" hidden="1" customHeight="1">
      <c r="A317" s="1"/>
      <c r="B317" s="1"/>
      <c r="C317" s="1"/>
      <c r="D317" s="1"/>
      <c r="E317" s="1"/>
      <c r="F317" s="1"/>
      <c r="G317" s="1"/>
      <c r="H317" s="1"/>
      <c r="I317" s="1"/>
      <c r="J317" s="1"/>
      <c r="K317" s="1"/>
      <c r="L317" s="1"/>
      <c r="M317" s="109">
        <v>332.0</v>
      </c>
      <c r="N317" s="110" t="s">
        <v>1043</v>
      </c>
      <c r="O317" s="118">
        <v>10.0</v>
      </c>
      <c r="P317" s="63"/>
      <c r="Q317" s="63"/>
      <c r="R317" s="63"/>
      <c r="S317" s="63"/>
      <c r="T317" s="48" t="s">
        <v>1044</v>
      </c>
      <c r="U317" s="48" t="s">
        <v>1045</v>
      </c>
      <c r="V317" s="1"/>
      <c r="W317" s="1"/>
      <c r="X317" s="1"/>
      <c r="Y317" s="1"/>
      <c r="Z317" s="1"/>
    </row>
    <row r="318" ht="12.75" hidden="1" customHeight="1">
      <c r="A318" s="1"/>
      <c r="B318" s="1"/>
      <c r="C318" s="1"/>
      <c r="D318" s="1"/>
      <c r="E318" s="1"/>
      <c r="F318" s="1"/>
      <c r="G318" s="1"/>
      <c r="H318" s="1"/>
      <c r="I318" s="1"/>
      <c r="J318" s="1"/>
      <c r="K318" s="1"/>
      <c r="L318" s="1"/>
      <c r="M318" s="109">
        <v>333.0</v>
      </c>
      <c r="N318" s="110" t="s">
        <v>1046</v>
      </c>
      <c r="O318" s="118">
        <v>4.0</v>
      </c>
      <c r="P318" s="63"/>
      <c r="Q318" s="63"/>
      <c r="R318" s="63"/>
      <c r="S318" s="63"/>
      <c r="T318" s="48" t="s">
        <v>1047</v>
      </c>
      <c r="U318" s="48" t="s">
        <v>1048</v>
      </c>
      <c r="V318" s="1"/>
      <c r="W318" s="1"/>
      <c r="X318" s="1"/>
      <c r="Y318" s="1"/>
      <c r="Z318" s="1"/>
    </row>
    <row r="319" ht="12.75" hidden="1" customHeight="1">
      <c r="A319" s="1"/>
      <c r="B319" s="1"/>
      <c r="C319" s="1"/>
      <c r="D319" s="1"/>
      <c r="E319" s="1"/>
      <c r="F319" s="1"/>
      <c r="G319" s="1"/>
      <c r="H319" s="1"/>
      <c r="I319" s="1"/>
      <c r="J319" s="1"/>
      <c r="K319" s="1"/>
      <c r="L319" s="1"/>
      <c r="M319" s="109">
        <v>334.0</v>
      </c>
      <c r="N319" s="110" t="s">
        <v>1049</v>
      </c>
      <c r="O319" s="118">
        <v>11.0</v>
      </c>
      <c r="P319" s="63"/>
      <c r="Q319" s="63"/>
      <c r="R319" s="63"/>
      <c r="S319" s="63"/>
      <c r="T319" s="48" t="s">
        <v>1050</v>
      </c>
      <c r="U319" s="48" t="s">
        <v>1051</v>
      </c>
      <c r="V319" s="1"/>
      <c r="W319" s="1"/>
      <c r="X319" s="1"/>
      <c r="Y319" s="1"/>
      <c r="Z319" s="1"/>
    </row>
    <row r="320" ht="12.75" hidden="1" customHeight="1">
      <c r="A320" s="1"/>
      <c r="B320" s="1"/>
      <c r="C320" s="1"/>
      <c r="D320" s="1"/>
      <c r="E320" s="1"/>
      <c r="F320" s="1"/>
      <c r="G320" s="1"/>
      <c r="H320" s="1"/>
      <c r="I320" s="1"/>
      <c r="J320" s="1"/>
      <c r="K320" s="1"/>
      <c r="L320" s="1"/>
      <c r="M320" s="109">
        <v>335.0</v>
      </c>
      <c r="N320" s="110" t="s">
        <v>1052</v>
      </c>
      <c r="O320" s="118">
        <v>19.0</v>
      </c>
      <c r="P320" s="63"/>
      <c r="Q320" s="63"/>
      <c r="R320" s="63"/>
      <c r="S320" s="63"/>
      <c r="T320" s="48" t="s">
        <v>1053</v>
      </c>
      <c r="U320" s="48" t="s">
        <v>1054</v>
      </c>
      <c r="V320" s="1"/>
      <c r="W320" s="1"/>
      <c r="X320" s="1"/>
      <c r="Y320" s="1"/>
      <c r="Z320" s="1"/>
    </row>
    <row r="321" ht="12.75" hidden="1" customHeight="1">
      <c r="A321" s="1"/>
      <c r="B321" s="1"/>
      <c r="C321" s="1"/>
      <c r="D321" s="1"/>
      <c r="E321" s="1"/>
      <c r="F321" s="1"/>
      <c r="G321" s="1"/>
      <c r="H321" s="1"/>
      <c r="I321" s="1"/>
      <c r="J321" s="1"/>
      <c r="K321" s="1"/>
      <c r="L321" s="1"/>
      <c r="M321" s="109">
        <v>337.0</v>
      </c>
      <c r="N321" s="110" t="s">
        <v>1055</v>
      </c>
      <c r="O321" s="118">
        <v>17.0</v>
      </c>
      <c r="P321" s="63"/>
      <c r="Q321" s="63"/>
      <c r="R321" s="63"/>
      <c r="S321" s="63"/>
      <c r="T321" s="48" t="s">
        <v>1056</v>
      </c>
      <c r="U321" s="48" t="s">
        <v>1057</v>
      </c>
      <c r="V321" s="1"/>
      <c r="W321" s="1"/>
      <c r="X321" s="1"/>
      <c r="Y321" s="1"/>
      <c r="Z321" s="1"/>
    </row>
    <row r="322" ht="12.75" hidden="1" customHeight="1">
      <c r="A322" s="1"/>
      <c r="B322" s="1"/>
      <c r="C322" s="1"/>
      <c r="D322" s="1"/>
      <c r="E322" s="1"/>
      <c r="F322" s="1"/>
      <c r="G322" s="1"/>
      <c r="H322" s="1"/>
      <c r="I322" s="1"/>
      <c r="J322" s="1"/>
      <c r="K322" s="1"/>
      <c r="L322" s="1"/>
      <c r="M322" s="109">
        <v>338.0</v>
      </c>
      <c r="N322" s="110" t="s">
        <v>1058</v>
      </c>
      <c r="O322" s="118">
        <v>12.0</v>
      </c>
      <c r="P322" s="63"/>
      <c r="Q322" s="63"/>
      <c r="R322" s="63"/>
      <c r="S322" s="63"/>
      <c r="T322" s="48" t="s">
        <v>1059</v>
      </c>
      <c r="U322" s="48" t="s">
        <v>1060</v>
      </c>
      <c r="V322" s="1"/>
      <c r="W322" s="1"/>
      <c r="X322" s="1"/>
      <c r="Y322" s="1"/>
      <c r="Z322" s="1"/>
    </row>
    <row r="323" ht="12.75" hidden="1" customHeight="1">
      <c r="A323" s="1"/>
      <c r="B323" s="1"/>
      <c r="C323" s="1"/>
      <c r="D323" s="1"/>
      <c r="E323" s="1"/>
      <c r="F323" s="1"/>
      <c r="G323" s="1"/>
      <c r="H323" s="1"/>
      <c r="I323" s="1"/>
      <c r="J323" s="1"/>
      <c r="K323" s="1"/>
      <c r="L323" s="1"/>
      <c r="M323" s="109">
        <v>339.0</v>
      </c>
      <c r="N323" s="110" t="s">
        <v>1061</v>
      </c>
      <c r="O323" s="118">
        <v>17.0</v>
      </c>
      <c r="P323" s="63"/>
      <c r="Q323" s="63"/>
      <c r="R323" s="63"/>
      <c r="S323" s="63"/>
      <c r="T323" s="48" t="s">
        <v>1062</v>
      </c>
      <c r="U323" s="48" t="s">
        <v>1063</v>
      </c>
      <c r="V323" s="1"/>
      <c r="W323" s="1"/>
      <c r="X323" s="1"/>
      <c r="Y323" s="1"/>
      <c r="Z323" s="1"/>
    </row>
    <row r="324" ht="12.75" hidden="1" customHeight="1">
      <c r="A324" s="1"/>
      <c r="B324" s="1"/>
      <c r="C324" s="1"/>
      <c r="D324" s="1"/>
      <c r="E324" s="1"/>
      <c r="F324" s="1"/>
      <c r="G324" s="1"/>
      <c r="H324" s="1"/>
      <c r="I324" s="1"/>
      <c r="J324" s="1"/>
      <c r="K324" s="1"/>
      <c r="L324" s="1"/>
      <c r="M324" s="109">
        <v>340.0</v>
      </c>
      <c r="N324" s="110" t="s">
        <v>1064</v>
      </c>
      <c r="O324" s="118">
        <v>14.0</v>
      </c>
      <c r="P324" s="63"/>
      <c r="Q324" s="63"/>
      <c r="R324" s="63"/>
      <c r="S324" s="63"/>
      <c r="T324" s="48" t="s">
        <v>1065</v>
      </c>
      <c r="U324" s="48" t="s">
        <v>1066</v>
      </c>
      <c r="V324" s="1"/>
      <c r="W324" s="1"/>
      <c r="X324" s="1"/>
      <c r="Y324" s="1"/>
      <c r="Z324" s="1"/>
    </row>
    <row r="325" ht="12.75" hidden="1" customHeight="1">
      <c r="A325" s="1"/>
      <c r="B325" s="1"/>
      <c r="C325" s="1"/>
      <c r="D325" s="1"/>
      <c r="E325" s="1"/>
      <c r="F325" s="1"/>
      <c r="G325" s="1"/>
      <c r="H325" s="1"/>
      <c r="I325" s="1"/>
      <c r="J325" s="1"/>
      <c r="K325" s="1"/>
      <c r="L325" s="1"/>
      <c r="M325" s="109">
        <v>341.0</v>
      </c>
      <c r="N325" s="110" t="s">
        <v>1067</v>
      </c>
      <c r="O325" s="118">
        <v>17.0</v>
      </c>
      <c r="P325" s="63"/>
      <c r="Q325" s="63"/>
      <c r="R325" s="63"/>
      <c r="S325" s="63"/>
      <c r="T325" s="48" t="s">
        <v>1068</v>
      </c>
      <c r="U325" s="48" t="s">
        <v>1069</v>
      </c>
      <c r="V325" s="1"/>
      <c r="W325" s="1"/>
      <c r="X325" s="1"/>
      <c r="Y325" s="1"/>
      <c r="Z325" s="1"/>
    </row>
    <row r="326" ht="12.75" hidden="1" customHeight="1">
      <c r="A326" s="1"/>
      <c r="B326" s="1"/>
      <c r="C326" s="1"/>
      <c r="D326" s="1"/>
      <c r="E326" s="1"/>
      <c r="F326" s="1"/>
      <c r="G326" s="1"/>
      <c r="H326" s="1"/>
      <c r="I326" s="1"/>
      <c r="J326" s="1"/>
      <c r="K326" s="1"/>
      <c r="L326" s="1"/>
      <c r="M326" s="109">
        <v>342.0</v>
      </c>
      <c r="N326" s="110" t="s">
        <v>1070</v>
      </c>
      <c r="O326" s="118">
        <v>20.0</v>
      </c>
      <c r="P326" s="63"/>
      <c r="Q326" s="63"/>
      <c r="R326" s="63"/>
      <c r="S326" s="63"/>
      <c r="T326" s="48" t="s">
        <v>1071</v>
      </c>
      <c r="U326" s="48" t="s">
        <v>1072</v>
      </c>
      <c r="V326" s="1"/>
      <c r="W326" s="1"/>
      <c r="X326" s="1"/>
      <c r="Y326" s="1"/>
      <c r="Z326" s="1"/>
    </row>
    <row r="327" ht="12.75" hidden="1" customHeight="1">
      <c r="A327" s="1"/>
      <c r="B327" s="1"/>
      <c r="C327" s="1"/>
      <c r="D327" s="1"/>
      <c r="E327" s="1"/>
      <c r="F327" s="1"/>
      <c r="G327" s="1"/>
      <c r="H327" s="1"/>
      <c r="I327" s="1"/>
      <c r="J327" s="1"/>
      <c r="K327" s="1"/>
      <c r="L327" s="1"/>
      <c r="M327" s="109">
        <v>343.0</v>
      </c>
      <c r="N327" s="110" t="s">
        <v>1073</v>
      </c>
      <c r="O327" s="118">
        <v>19.0</v>
      </c>
      <c r="P327" s="63"/>
      <c r="Q327" s="63"/>
      <c r="R327" s="63"/>
      <c r="S327" s="63"/>
      <c r="T327" s="48" t="s">
        <v>1074</v>
      </c>
      <c r="U327" s="48" t="s">
        <v>1075</v>
      </c>
      <c r="V327" s="1"/>
      <c r="W327" s="1"/>
      <c r="X327" s="1"/>
      <c r="Y327" s="1"/>
      <c r="Z327" s="1"/>
    </row>
    <row r="328" ht="12.75" hidden="1" customHeight="1">
      <c r="A328" s="1"/>
      <c r="B328" s="1"/>
      <c r="C328" s="1"/>
      <c r="D328" s="1"/>
      <c r="E328" s="1"/>
      <c r="F328" s="1"/>
      <c r="G328" s="1"/>
      <c r="H328" s="1"/>
      <c r="I328" s="1"/>
      <c r="J328" s="1"/>
      <c r="K328" s="1"/>
      <c r="L328" s="1"/>
      <c r="M328" s="109">
        <v>344.0</v>
      </c>
      <c r="N328" s="110" t="s">
        <v>1076</v>
      </c>
      <c r="O328" s="118">
        <v>13.0</v>
      </c>
      <c r="P328" s="63"/>
      <c r="Q328" s="63"/>
      <c r="R328" s="63"/>
      <c r="S328" s="63"/>
      <c r="T328" s="48" t="s">
        <v>1077</v>
      </c>
      <c r="U328" s="48" t="s">
        <v>1078</v>
      </c>
      <c r="V328" s="1"/>
      <c r="W328" s="1"/>
      <c r="X328" s="1"/>
      <c r="Y328" s="1"/>
      <c r="Z328" s="1"/>
    </row>
    <row r="329" ht="12.75" hidden="1" customHeight="1">
      <c r="A329" s="1"/>
      <c r="B329" s="1"/>
      <c r="C329" s="1"/>
      <c r="D329" s="1"/>
      <c r="E329" s="1"/>
      <c r="F329" s="1"/>
      <c r="G329" s="1"/>
      <c r="H329" s="1"/>
      <c r="I329" s="1"/>
      <c r="J329" s="1"/>
      <c r="K329" s="1"/>
      <c r="L329" s="1"/>
      <c r="M329" s="109">
        <v>345.0</v>
      </c>
      <c r="N329" s="110" t="s">
        <v>1079</v>
      </c>
      <c r="O329" s="118">
        <v>13.0</v>
      </c>
      <c r="P329" s="63"/>
      <c r="Q329" s="63"/>
      <c r="R329" s="63"/>
      <c r="S329" s="63"/>
      <c r="T329" s="48" t="s">
        <v>1080</v>
      </c>
      <c r="U329" s="48" t="s">
        <v>1081</v>
      </c>
      <c r="V329" s="1"/>
      <c r="W329" s="1"/>
      <c r="X329" s="1"/>
      <c r="Y329" s="1"/>
      <c r="Z329" s="1"/>
    </row>
    <row r="330" ht="12.75" hidden="1" customHeight="1">
      <c r="A330" s="1"/>
      <c r="B330" s="1"/>
      <c r="C330" s="1"/>
      <c r="D330" s="1"/>
      <c r="E330" s="1"/>
      <c r="F330" s="1"/>
      <c r="G330" s="1"/>
      <c r="H330" s="1"/>
      <c r="I330" s="1"/>
      <c r="J330" s="1"/>
      <c r="K330" s="1"/>
      <c r="L330" s="1"/>
      <c r="M330" s="109">
        <v>346.0</v>
      </c>
      <c r="N330" s="110" t="s">
        <v>1082</v>
      </c>
      <c r="O330" s="118">
        <v>14.0</v>
      </c>
      <c r="P330" s="63"/>
      <c r="Q330" s="63"/>
      <c r="R330" s="63"/>
      <c r="S330" s="63"/>
      <c r="T330" s="48" t="s">
        <v>1083</v>
      </c>
      <c r="U330" s="48" t="s">
        <v>1084</v>
      </c>
      <c r="V330" s="1"/>
      <c r="W330" s="1"/>
      <c r="X330" s="1"/>
      <c r="Y330" s="1"/>
      <c r="Z330" s="1"/>
    </row>
    <row r="331" ht="12.75" hidden="1" customHeight="1">
      <c r="A331" s="1"/>
      <c r="B331" s="1"/>
      <c r="C331" s="1"/>
      <c r="D331" s="1"/>
      <c r="E331" s="1"/>
      <c r="F331" s="1"/>
      <c r="G331" s="1"/>
      <c r="H331" s="1"/>
      <c r="I331" s="1"/>
      <c r="J331" s="1"/>
      <c r="K331" s="1"/>
      <c r="L331" s="1"/>
      <c r="M331" s="109">
        <v>347.0</v>
      </c>
      <c r="N331" s="110" t="s">
        <v>1085</v>
      </c>
      <c r="O331" s="118">
        <v>3.0</v>
      </c>
      <c r="P331" s="63"/>
      <c r="Q331" s="63"/>
      <c r="R331" s="63"/>
      <c r="S331" s="63"/>
      <c r="T331" s="48" t="s">
        <v>1086</v>
      </c>
      <c r="U331" s="48" t="s">
        <v>1087</v>
      </c>
      <c r="V331" s="1"/>
      <c r="W331" s="1"/>
      <c r="X331" s="1"/>
      <c r="Y331" s="1"/>
      <c r="Z331" s="1"/>
    </row>
    <row r="332" ht="12.75" hidden="1" customHeight="1">
      <c r="A332" s="1"/>
      <c r="B332" s="1"/>
      <c r="C332" s="1"/>
      <c r="D332" s="1"/>
      <c r="E332" s="1"/>
      <c r="F332" s="1"/>
      <c r="G332" s="1"/>
      <c r="H332" s="1"/>
      <c r="I332" s="1"/>
      <c r="J332" s="1"/>
      <c r="K332" s="1"/>
      <c r="L332" s="1"/>
      <c r="M332" s="109">
        <v>348.0</v>
      </c>
      <c r="N332" s="110" t="s">
        <v>1088</v>
      </c>
      <c r="O332" s="118">
        <v>18.0</v>
      </c>
      <c r="P332" s="63"/>
      <c r="Q332" s="63"/>
      <c r="R332" s="63"/>
      <c r="S332" s="63"/>
      <c r="T332" s="48" t="s">
        <v>1089</v>
      </c>
      <c r="U332" s="48" t="s">
        <v>1090</v>
      </c>
      <c r="V332" s="1"/>
      <c r="W332" s="1"/>
      <c r="X332" s="1"/>
      <c r="Y332" s="1"/>
      <c r="Z332" s="1"/>
    </row>
    <row r="333" ht="12.75" hidden="1" customHeight="1">
      <c r="A333" s="1"/>
      <c r="B333" s="1"/>
      <c r="C333" s="1"/>
      <c r="D333" s="1"/>
      <c r="E333" s="1"/>
      <c r="F333" s="1"/>
      <c r="G333" s="1"/>
      <c r="H333" s="1"/>
      <c r="I333" s="1"/>
      <c r="J333" s="1"/>
      <c r="K333" s="1"/>
      <c r="L333" s="1"/>
      <c r="M333" s="109">
        <v>349.0</v>
      </c>
      <c r="N333" s="110" t="s">
        <v>1091</v>
      </c>
      <c r="O333" s="118">
        <v>13.0</v>
      </c>
      <c r="P333" s="63"/>
      <c r="Q333" s="63"/>
      <c r="R333" s="63"/>
      <c r="S333" s="63"/>
      <c r="T333" s="48" t="s">
        <v>1092</v>
      </c>
      <c r="U333" s="48" t="s">
        <v>1093</v>
      </c>
      <c r="V333" s="1"/>
      <c r="W333" s="1"/>
      <c r="X333" s="1"/>
      <c r="Y333" s="1"/>
      <c r="Z333" s="1"/>
    </row>
    <row r="334" ht="12.75" hidden="1" customHeight="1">
      <c r="A334" s="1"/>
      <c r="B334" s="1"/>
      <c r="C334" s="1"/>
      <c r="D334" s="1"/>
      <c r="E334" s="1"/>
      <c r="F334" s="1"/>
      <c r="G334" s="1"/>
      <c r="H334" s="1"/>
      <c r="I334" s="1"/>
      <c r="J334" s="1"/>
      <c r="K334" s="1"/>
      <c r="L334" s="1"/>
      <c r="M334" s="109">
        <v>350.0</v>
      </c>
      <c r="N334" s="110" t="s">
        <v>1094</v>
      </c>
      <c r="O334" s="118">
        <v>17.0</v>
      </c>
      <c r="P334" s="63"/>
      <c r="Q334" s="63"/>
      <c r="R334" s="63"/>
      <c r="S334" s="63"/>
      <c r="T334" s="48" t="s">
        <v>1095</v>
      </c>
      <c r="U334" s="48" t="s">
        <v>1096</v>
      </c>
      <c r="V334" s="1"/>
      <c r="W334" s="1"/>
      <c r="X334" s="1"/>
      <c r="Y334" s="1"/>
      <c r="Z334" s="1"/>
    </row>
    <row r="335" ht="12.75" hidden="1" customHeight="1">
      <c r="A335" s="1"/>
      <c r="B335" s="1"/>
      <c r="C335" s="1"/>
      <c r="D335" s="1"/>
      <c r="E335" s="1"/>
      <c r="F335" s="1"/>
      <c r="G335" s="1"/>
      <c r="H335" s="1"/>
      <c r="I335" s="1"/>
      <c r="J335" s="1"/>
      <c r="K335" s="1"/>
      <c r="L335" s="1"/>
      <c r="M335" s="109">
        <v>351.0</v>
      </c>
      <c r="N335" s="110" t="s">
        <v>1097</v>
      </c>
      <c r="O335" s="118">
        <v>11.0</v>
      </c>
      <c r="P335" s="63"/>
      <c r="Q335" s="63"/>
      <c r="R335" s="63"/>
      <c r="S335" s="63"/>
      <c r="T335" s="48" t="s">
        <v>1098</v>
      </c>
      <c r="U335" s="48" t="s">
        <v>1099</v>
      </c>
      <c r="V335" s="1"/>
      <c r="W335" s="1"/>
      <c r="X335" s="1"/>
      <c r="Y335" s="1"/>
      <c r="Z335" s="1"/>
    </row>
    <row r="336" ht="12.75" hidden="1" customHeight="1">
      <c r="A336" s="1"/>
      <c r="B336" s="1"/>
      <c r="C336" s="1"/>
      <c r="D336" s="1"/>
      <c r="E336" s="1"/>
      <c r="F336" s="1"/>
      <c r="G336" s="1"/>
      <c r="H336" s="1"/>
      <c r="I336" s="1"/>
      <c r="J336" s="1"/>
      <c r="K336" s="1"/>
      <c r="L336" s="1"/>
      <c r="M336" s="109">
        <v>352.0</v>
      </c>
      <c r="N336" s="110" t="s">
        <v>1100</v>
      </c>
      <c r="O336" s="118">
        <v>2.0</v>
      </c>
      <c r="P336" s="63"/>
      <c r="Q336" s="63"/>
      <c r="R336" s="63"/>
      <c r="S336" s="63"/>
      <c r="T336" s="48" t="s">
        <v>1101</v>
      </c>
      <c r="U336" s="48" t="s">
        <v>1102</v>
      </c>
      <c r="V336" s="1"/>
      <c r="W336" s="1"/>
      <c r="X336" s="1"/>
      <c r="Y336" s="1"/>
      <c r="Z336" s="1"/>
    </row>
    <row r="337" ht="12.75" hidden="1" customHeight="1">
      <c r="A337" s="1"/>
      <c r="B337" s="1"/>
      <c r="C337" s="1"/>
      <c r="D337" s="1"/>
      <c r="E337" s="1"/>
      <c r="F337" s="1"/>
      <c r="G337" s="1"/>
      <c r="H337" s="1"/>
      <c r="I337" s="1"/>
      <c r="J337" s="1"/>
      <c r="K337" s="1"/>
      <c r="L337" s="1"/>
      <c r="M337" s="109">
        <v>354.0</v>
      </c>
      <c r="N337" s="110" t="s">
        <v>1103</v>
      </c>
      <c r="O337" s="118">
        <v>13.0</v>
      </c>
      <c r="P337" s="63"/>
      <c r="Q337" s="63"/>
      <c r="R337" s="63"/>
      <c r="S337" s="63"/>
      <c r="T337" s="48" t="s">
        <v>1104</v>
      </c>
      <c r="U337" s="48" t="s">
        <v>1105</v>
      </c>
      <c r="V337" s="1"/>
      <c r="W337" s="1"/>
      <c r="X337" s="1"/>
      <c r="Y337" s="1"/>
      <c r="Z337" s="1"/>
    </row>
    <row r="338" ht="12.75" hidden="1" customHeight="1">
      <c r="A338" s="1"/>
      <c r="B338" s="1"/>
      <c r="C338" s="1"/>
      <c r="D338" s="1"/>
      <c r="E338" s="1"/>
      <c r="F338" s="1"/>
      <c r="G338" s="1"/>
      <c r="H338" s="1"/>
      <c r="I338" s="1"/>
      <c r="J338" s="1"/>
      <c r="K338" s="1"/>
      <c r="L338" s="1"/>
      <c r="M338" s="109">
        <v>355.0</v>
      </c>
      <c r="N338" s="110" t="s">
        <v>1106</v>
      </c>
      <c r="O338" s="118">
        <v>20.0</v>
      </c>
      <c r="P338" s="63"/>
      <c r="Q338" s="63"/>
      <c r="R338" s="63"/>
      <c r="S338" s="63"/>
      <c r="T338" s="48" t="s">
        <v>1107</v>
      </c>
      <c r="U338" s="48" t="s">
        <v>1108</v>
      </c>
      <c r="V338" s="1"/>
      <c r="W338" s="1"/>
      <c r="X338" s="1"/>
      <c r="Y338" s="1"/>
      <c r="Z338" s="1"/>
    </row>
    <row r="339" ht="12.75" hidden="1" customHeight="1">
      <c r="A339" s="1"/>
      <c r="B339" s="1"/>
      <c r="C339" s="1"/>
      <c r="D339" s="1"/>
      <c r="E339" s="1"/>
      <c r="F339" s="1"/>
      <c r="G339" s="1"/>
      <c r="H339" s="1"/>
      <c r="I339" s="1"/>
      <c r="J339" s="1"/>
      <c r="K339" s="1"/>
      <c r="L339" s="1"/>
      <c r="M339" s="109">
        <v>356.0</v>
      </c>
      <c r="N339" s="110" t="s">
        <v>1109</v>
      </c>
      <c r="O339" s="118">
        <v>1.0</v>
      </c>
      <c r="P339" s="63"/>
      <c r="Q339" s="63"/>
      <c r="R339" s="63"/>
      <c r="S339" s="63"/>
      <c r="T339" s="48" t="s">
        <v>1110</v>
      </c>
      <c r="U339" s="48" t="s">
        <v>1111</v>
      </c>
      <c r="V339" s="1"/>
      <c r="W339" s="1"/>
      <c r="X339" s="1"/>
      <c r="Y339" s="1"/>
      <c r="Z339" s="1"/>
    </row>
    <row r="340" ht="12.75" hidden="1" customHeight="1">
      <c r="A340" s="1"/>
      <c r="B340" s="1"/>
      <c r="C340" s="1"/>
      <c r="D340" s="1"/>
      <c r="E340" s="1"/>
      <c r="F340" s="1"/>
      <c r="G340" s="1"/>
      <c r="H340" s="1"/>
      <c r="I340" s="1"/>
      <c r="J340" s="1"/>
      <c r="K340" s="1"/>
      <c r="L340" s="1"/>
      <c r="M340" s="109">
        <v>357.0</v>
      </c>
      <c r="N340" s="110" t="s">
        <v>1112</v>
      </c>
      <c r="O340" s="118">
        <v>15.0</v>
      </c>
      <c r="P340" s="63"/>
      <c r="Q340" s="63"/>
      <c r="R340" s="63"/>
      <c r="S340" s="63"/>
      <c r="T340" s="48" t="s">
        <v>1113</v>
      </c>
      <c r="U340" s="48" t="s">
        <v>1114</v>
      </c>
      <c r="V340" s="1"/>
      <c r="W340" s="1"/>
      <c r="X340" s="1"/>
      <c r="Y340" s="1"/>
      <c r="Z340" s="1"/>
    </row>
    <row r="341" ht="12.75" hidden="1" customHeight="1">
      <c r="A341" s="1"/>
      <c r="B341" s="1"/>
      <c r="C341" s="1"/>
      <c r="D341" s="1"/>
      <c r="E341" s="1"/>
      <c r="F341" s="1"/>
      <c r="G341" s="1"/>
      <c r="H341" s="1"/>
      <c r="I341" s="1"/>
      <c r="J341" s="1"/>
      <c r="K341" s="1"/>
      <c r="L341" s="1"/>
      <c r="M341" s="109">
        <v>358.0</v>
      </c>
      <c r="N341" s="110" t="s">
        <v>1115</v>
      </c>
      <c r="O341" s="118">
        <v>17.0</v>
      </c>
      <c r="P341" s="63"/>
      <c r="Q341" s="63"/>
      <c r="R341" s="63"/>
      <c r="S341" s="63"/>
      <c r="T341" s="48" t="s">
        <v>1116</v>
      </c>
      <c r="U341" s="48" t="s">
        <v>1117</v>
      </c>
      <c r="V341" s="1"/>
      <c r="W341" s="1"/>
      <c r="X341" s="1"/>
      <c r="Y341" s="1"/>
      <c r="Z341" s="1"/>
    </row>
    <row r="342" ht="12.75" hidden="1" customHeight="1">
      <c r="A342" s="1"/>
      <c r="B342" s="1"/>
      <c r="C342" s="1"/>
      <c r="D342" s="1"/>
      <c r="E342" s="1"/>
      <c r="F342" s="1"/>
      <c r="G342" s="1"/>
      <c r="H342" s="1"/>
      <c r="I342" s="1"/>
      <c r="J342" s="1"/>
      <c r="K342" s="1"/>
      <c r="L342" s="1"/>
      <c r="M342" s="109">
        <v>359.0</v>
      </c>
      <c r="N342" s="110" t="s">
        <v>1118</v>
      </c>
      <c r="O342" s="118">
        <v>18.0</v>
      </c>
      <c r="P342" s="63"/>
      <c r="Q342" s="63"/>
      <c r="R342" s="63"/>
      <c r="S342" s="63"/>
      <c r="T342" s="48" t="s">
        <v>1119</v>
      </c>
      <c r="U342" s="48" t="s">
        <v>1120</v>
      </c>
      <c r="V342" s="1"/>
      <c r="W342" s="1"/>
      <c r="X342" s="1"/>
      <c r="Y342" s="1"/>
      <c r="Z342" s="1"/>
    </row>
    <row r="343" ht="12.75" hidden="1" customHeight="1">
      <c r="A343" s="1"/>
      <c r="B343" s="1"/>
      <c r="C343" s="1"/>
      <c r="D343" s="1"/>
      <c r="E343" s="1"/>
      <c r="F343" s="1"/>
      <c r="G343" s="1"/>
      <c r="H343" s="1"/>
      <c r="I343" s="1"/>
      <c r="J343" s="1"/>
      <c r="K343" s="1"/>
      <c r="L343" s="1"/>
      <c r="M343" s="109">
        <v>360.0</v>
      </c>
      <c r="N343" s="110" t="s">
        <v>1121</v>
      </c>
      <c r="O343" s="118">
        <v>8.0</v>
      </c>
      <c r="P343" s="63"/>
      <c r="Q343" s="63"/>
      <c r="R343" s="63"/>
      <c r="S343" s="63"/>
      <c r="T343" s="48" t="s">
        <v>1122</v>
      </c>
      <c r="U343" s="48" t="s">
        <v>1123</v>
      </c>
      <c r="V343" s="1"/>
      <c r="W343" s="1"/>
      <c r="X343" s="1"/>
      <c r="Y343" s="1"/>
      <c r="Z343" s="1"/>
    </row>
    <row r="344" ht="12.75" hidden="1" customHeight="1">
      <c r="A344" s="1"/>
      <c r="B344" s="1"/>
      <c r="C344" s="1"/>
      <c r="D344" s="1"/>
      <c r="E344" s="1"/>
      <c r="F344" s="1"/>
      <c r="G344" s="1"/>
      <c r="H344" s="1"/>
      <c r="I344" s="1"/>
      <c r="J344" s="1"/>
      <c r="K344" s="1"/>
      <c r="L344" s="1"/>
      <c r="M344" s="109">
        <v>361.0</v>
      </c>
      <c r="N344" s="110" t="s">
        <v>1124</v>
      </c>
      <c r="O344" s="118">
        <v>14.0</v>
      </c>
      <c r="P344" s="63"/>
      <c r="Q344" s="63"/>
      <c r="R344" s="63"/>
      <c r="S344" s="63"/>
      <c r="T344" s="48" t="s">
        <v>1125</v>
      </c>
      <c r="U344" s="48" t="s">
        <v>1126</v>
      </c>
      <c r="V344" s="1"/>
      <c r="W344" s="1"/>
      <c r="X344" s="1"/>
      <c r="Y344" s="1"/>
      <c r="Z344" s="1"/>
    </row>
    <row r="345" ht="12.75" hidden="1" customHeight="1">
      <c r="A345" s="1"/>
      <c r="B345" s="1"/>
      <c r="C345" s="1"/>
      <c r="D345" s="1"/>
      <c r="E345" s="1"/>
      <c r="F345" s="1"/>
      <c r="G345" s="1"/>
      <c r="H345" s="1"/>
      <c r="I345" s="1"/>
      <c r="J345" s="1"/>
      <c r="K345" s="1"/>
      <c r="L345" s="1"/>
      <c r="M345" s="109">
        <v>362.0</v>
      </c>
      <c r="N345" s="110" t="s">
        <v>1127</v>
      </c>
      <c r="O345" s="118">
        <v>1.0</v>
      </c>
      <c r="P345" s="63"/>
      <c r="Q345" s="63"/>
      <c r="R345" s="63"/>
      <c r="S345" s="63"/>
      <c r="T345" s="48" t="s">
        <v>1128</v>
      </c>
      <c r="U345" s="48" t="s">
        <v>1129</v>
      </c>
      <c r="V345" s="1"/>
      <c r="W345" s="1"/>
      <c r="X345" s="1"/>
      <c r="Y345" s="1"/>
      <c r="Z345" s="1"/>
    </row>
    <row r="346" ht="12.75" hidden="1" customHeight="1">
      <c r="A346" s="1"/>
      <c r="B346" s="1"/>
      <c r="C346" s="1"/>
      <c r="D346" s="1"/>
      <c r="E346" s="1"/>
      <c r="F346" s="1"/>
      <c r="G346" s="1"/>
      <c r="H346" s="1"/>
      <c r="I346" s="1"/>
      <c r="J346" s="1"/>
      <c r="K346" s="1"/>
      <c r="L346" s="1"/>
      <c r="M346" s="109">
        <v>363.0</v>
      </c>
      <c r="N346" s="110" t="s">
        <v>1130</v>
      </c>
      <c r="O346" s="118">
        <v>8.0</v>
      </c>
      <c r="P346" s="63"/>
      <c r="Q346" s="63"/>
      <c r="R346" s="63"/>
      <c r="S346" s="63"/>
      <c r="T346" s="48" t="s">
        <v>1131</v>
      </c>
      <c r="U346" s="48" t="s">
        <v>1132</v>
      </c>
      <c r="V346" s="1"/>
      <c r="W346" s="1"/>
      <c r="X346" s="1"/>
      <c r="Y346" s="1"/>
      <c r="Z346" s="1"/>
    </row>
    <row r="347" ht="12.75" hidden="1" customHeight="1">
      <c r="A347" s="1"/>
      <c r="B347" s="1"/>
      <c r="C347" s="1"/>
      <c r="D347" s="1"/>
      <c r="E347" s="1"/>
      <c r="F347" s="1"/>
      <c r="G347" s="1"/>
      <c r="H347" s="1"/>
      <c r="I347" s="1"/>
      <c r="J347" s="1"/>
      <c r="K347" s="1"/>
      <c r="L347" s="1"/>
      <c r="M347" s="109">
        <v>364.0</v>
      </c>
      <c r="N347" s="110" t="s">
        <v>1133</v>
      </c>
      <c r="O347" s="118">
        <v>2.0</v>
      </c>
      <c r="P347" s="63"/>
      <c r="Q347" s="63"/>
      <c r="R347" s="63"/>
      <c r="S347" s="63"/>
      <c r="T347" s="48" t="s">
        <v>1134</v>
      </c>
      <c r="U347" s="48" t="s">
        <v>1135</v>
      </c>
      <c r="V347" s="1"/>
      <c r="W347" s="1"/>
      <c r="X347" s="1"/>
      <c r="Y347" s="1"/>
      <c r="Z347" s="1"/>
    </row>
    <row r="348" ht="12.75" hidden="1" customHeight="1">
      <c r="A348" s="1"/>
      <c r="B348" s="1"/>
      <c r="C348" s="1"/>
      <c r="D348" s="1"/>
      <c r="E348" s="1"/>
      <c r="F348" s="1"/>
      <c r="G348" s="1"/>
      <c r="H348" s="1"/>
      <c r="I348" s="1"/>
      <c r="J348" s="1"/>
      <c r="K348" s="1"/>
      <c r="L348" s="1"/>
      <c r="M348" s="109">
        <v>365.0</v>
      </c>
      <c r="N348" s="110" t="s">
        <v>1136</v>
      </c>
      <c r="O348" s="118">
        <v>4.0</v>
      </c>
      <c r="P348" s="63"/>
      <c r="Q348" s="63"/>
      <c r="R348" s="63"/>
      <c r="S348" s="63"/>
      <c r="T348" s="48" t="s">
        <v>1137</v>
      </c>
      <c r="U348" s="48" t="s">
        <v>1138</v>
      </c>
      <c r="V348" s="1"/>
      <c r="W348" s="1"/>
      <c r="X348" s="1"/>
      <c r="Y348" s="1"/>
      <c r="Z348" s="1"/>
    </row>
    <row r="349" ht="12.75" hidden="1" customHeight="1">
      <c r="A349" s="1"/>
      <c r="B349" s="1"/>
      <c r="C349" s="1"/>
      <c r="D349" s="1"/>
      <c r="E349" s="1"/>
      <c r="F349" s="1"/>
      <c r="G349" s="1"/>
      <c r="H349" s="1"/>
      <c r="I349" s="1"/>
      <c r="J349" s="1"/>
      <c r="K349" s="1"/>
      <c r="L349" s="1"/>
      <c r="M349" s="109">
        <v>366.0</v>
      </c>
      <c r="N349" s="110" t="s">
        <v>1139</v>
      </c>
      <c r="O349" s="118">
        <v>6.0</v>
      </c>
      <c r="P349" s="63"/>
      <c r="Q349" s="63"/>
      <c r="R349" s="63"/>
      <c r="S349" s="63"/>
      <c r="T349" s="48" t="s">
        <v>1140</v>
      </c>
      <c r="U349" s="48" t="s">
        <v>1141</v>
      </c>
      <c r="V349" s="1"/>
      <c r="W349" s="1"/>
      <c r="X349" s="1"/>
      <c r="Y349" s="1"/>
      <c r="Z349" s="1"/>
    </row>
    <row r="350" ht="12.75" hidden="1" customHeight="1">
      <c r="A350" s="1"/>
      <c r="B350" s="1"/>
      <c r="C350" s="1"/>
      <c r="D350" s="1"/>
      <c r="E350" s="1"/>
      <c r="F350" s="1"/>
      <c r="G350" s="1"/>
      <c r="H350" s="1"/>
      <c r="I350" s="1"/>
      <c r="J350" s="1"/>
      <c r="K350" s="1"/>
      <c r="L350" s="1"/>
      <c r="M350" s="109">
        <v>368.0</v>
      </c>
      <c r="N350" s="110" t="s">
        <v>1142</v>
      </c>
      <c r="O350" s="118">
        <v>18.0</v>
      </c>
      <c r="P350" s="63"/>
      <c r="Q350" s="63"/>
      <c r="R350" s="63"/>
      <c r="S350" s="63"/>
      <c r="T350" s="48" t="s">
        <v>1143</v>
      </c>
      <c r="U350" s="48" t="s">
        <v>1144</v>
      </c>
      <c r="V350" s="1"/>
      <c r="W350" s="1"/>
      <c r="X350" s="1"/>
      <c r="Y350" s="1"/>
      <c r="Z350" s="1"/>
    </row>
    <row r="351" ht="12.75" hidden="1" customHeight="1">
      <c r="A351" s="1"/>
      <c r="B351" s="1"/>
      <c r="C351" s="1"/>
      <c r="D351" s="1"/>
      <c r="E351" s="1"/>
      <c r="F351" s="1"/>
      <c r="G351" s="1"/>
      <c r="H351" s="1"/>
      <c r="I351" s="1"/>
      <c r="J351" s="1"/>
      <c r="K351" s="1"/>
      <c r="L351" s="1"/>
      <c r="M351" s="109">
        <v>369.0</v>
      </c>
      <c r="N351" s="110" t="s">
        <v>1145</v>
      </c>
      <c r="O351" s="118">
        <v>8.0</v>
      </c>
      <c r="P351" s="63"/>
      <c r="Q351" s="63"/>
      <c r="R351" s="63"/>
      <c r="S351" s="63"/>
      <c r="T351" s="48" t="s">
        <v>1146</v>
      </c>
      <c r="U351" s="48" t="s">
        <v>1147</v>
      </c>
      <c r="V351" s="1"/>
      <c r="W351" s="1"/>
      <c r="X351" s="1"/>
      <c r="Y351" s="1"/>
      <c r="Z351" s="1"/>
    </row>
    <row r="352" ht="12.75" hidden="1" customHeight="1">
      <c r="A352" s="1"/>
      <c r="B352" s="1"/>
      <c r="C352" s="1"/>
      <c r="D352" s="1"/>
      <c r="E352" s="1"/>
      <c r="F352" s="1"/>
      <c r="G352" s="1"/>
      <c r="H352" s="1"/>
      <c r="I352" s="1"/>
      <c r="J352" s="1"/>
      <c r="K352" s="1"/>
      <c r="L352" s="1"/>
      <c r="M352" s="109">
        <v>371.0</v>
      </c>
      <c r="N352" s="110" t="s">
        <v>1148</v>
      </c>
      <c r="O352" s="118">
        <v>13.0</v>
      </c>
      <c r="P352" s="63"/>
      <c r="Q352" s="63"/>
      <c r="R352" s="63"/>
      <c r="S352" s="63"/>
      <c r="T352" s="48" t="s">
        <v>1149</v>
      </c>
      <c r="U352" s="48" t="s">
        <v>1150</v>
      </c>
      <c r="V352" s="1"/>
      <c r="W352" s="1"/>
      <c r="X352" s="1"/>
      <c r="Y352" s="1"/>
      <c r="Z352" s="1"/>
    </row>
    <row r="353" ht="12.75" hidden="1" customHeight="1">
      <c r="A353" s="1"/>
      <c r="B353" s="1"/>
      <c r="C353" s="1"/>
      <c r="D353" s="1"/>
      <c r="E353" s="1"/>
      <c r="F353" s="1"/>
      <c r="G353" s="1"/>
      <c r="H353" s="1"/>
      <c r="I353" s="1"/>
      <c r="J353" s="1"/>
      <c r="K353" s="1"/>
      <c r="L353" s="1"/>
      <c r="M353" s="109">
        <v>372.0</v>
      </c>
      <c r="N353" s="110" t="s">
        <v>1151</v>
      </c>
      <c r="O353" s="118">
        <v>12.0</v>
      </c>
      <c r="P353" s="63"/>
      <c r="Q353" s="63"/>
      <c r="R353" s="63"/>
      <c r="S353" s="63"/>
      <c r="T353" s="48" t="s">
        <v>1152</v>
      </c>
      <c r="U353" s="48" t="s">
        <v>1153</v>
      </c>
      <c r="V353" s="1"/>
      <c r="W353" s="1"/>
      <c r="X353" s="1"/>
      <c r="Y353" s="1"/>
      <c r="Z353" s="1"/>
    </row>
    <row r="354" ht="12.75" hidden="1" customHeight="1">
      <c r="A354" s="1"/>
      <c r="B354" s="1"/>
      <c r="C354" s="1"/>
      <c r="D354" s="1"/>
      <c r="E354" s="1"/>
      <c r="F354" s="1"/>
      <c r="G354" s="1"/>
      <c r="H354" s="1"/>
      <c r="I354" s="1"/>
      <c r="J354" s="1"/>
      <c r="K354" s="1"/>
      <c r="L354" s="1"/>
      <c r="M354" s="109">
        <v>373.0</v>
      </c>
      <c r="N354" s="110" t="s">
        <v>1154</v>
      </c>
      <c r="O354" s="118">
        <v>8.0</v>
      </c>
      <c r="P354" s="63"/>
      <c r="Q354" s="63"/>
      <c r="R354" s="63"/>
      <c r="S354" s="63"/>
      <c r="T354" s="48" t="s">
        <v>1155</v>
      </c>
      <c r="U354" s="48" t="s">
        <v>1156</v>
      </c>
      <c r="V354" s="1"/>
      <c r="W354" s="1"/>
      <c r="X354" s="1"/>
      <c r="Y354" s="1"/>
      <c r="Z354" s="1"/>
    </row>
    <row r="355" ht="12.75" hidden="1" customHeight="1">
      <c r="A355" s="1"/>
      <c r="B355" s="1"/>
      <c r="C355" s="1"/>
      <c r="D355" s="1"/>
      <c r="E355" s="1"/>
      <c r="F355" s="1"/>
      <c r="G355" s="1"/>
      <c r="H355" s="1"/>
      <c r="I355" s="1"/>
      <c r="J355" s="1"/>
      <c r="K355" s="1"/>
      <c r="L355" s="1"/>
      <c r="M355" s="109">
        <v>374.0</v>
      </c>
      <c r="N355" s="110" t="s">
        <v>1157</v>
      </c>
      <c r="O355" s="118">
        <v>18.0</v>
      </c>
      <c r="P355" s="63"/>
      <c r="Q355" s="63"/>
      <c r="R355" s="63"/>
      <c r="S355" s="63"/>
      <c r="T355" s="48" t="s">
        <v>1158</v>
      </c>
      <c r="U355" s="48" t="s">
        <v>1159</v>
      </c>
      <c r="V355" s="1"/>
      <c r="W355" s="1"/>
      <c r="X355" s="1"/>
      <c r="Y355" s="1"/>
      <c r="Z355" s="1"/>
    </row>
    <row r="356" ht="12.75" hidden="1" customHeight="1">
      <c r="A356" s="1"/>
      <c r="B356" s="1"/>
      <c r="C356" s="1"/>
      <c r="D356" s="1"/>
      <c r="E356" s="1"/>
      <c r="F356" s="1"/>
      <c r="G356" s="1"/>
      <c r="H356" s="1"/>
      <c r="I356" s="1"/>
      <c r="J356" s="1"/>
      <c r="K356" s="1"/>
      <c r="L356" s="1"/>
      <c r="M356" s="109">
        <v>375.0</v>
      </c>
      <c r="N356" s="110" t="s">
        <v>1160</v>
      </c>
      <c r="O356" s="118">
        <v>7.0</v>
      </c>
      <c r="P356" s="63"/>
      <c r="Q356" s="63"/>
      <c r="R356" s="63"/>
      <c r="S356" s="63"/>
      <c r="T356" s="48" t="s">
        <v>1161</v>
      </c>
      <c r="U356" s="48" t="s">
        <v>1162</v>
      </c>
      <c r="V356" s="1"/>
      <c r="W356" s="1"/>
      <c r="X356" s="1"/>
      <c r="Y356" s="1"/>
      <c r="Z356" s="1"/>
    </row>
    <row r="357" ht="12.75" hidden="1" customHeight="1">
      <c r="A357" s="1"/>
      <c r="B357" s="1"/>
      <c r="C357" s="1"/>
      <c r="D357" s="1"/>
      <c r="E357" s="1"/>
      <c r="F357" s="1"/>
      <c r="G357" s="1"/>
      <c r="H357" s="1"/>
      <c r="I357" s="1"/>
      <c r="J357" s="1"/>
      <c r="K357" s="1"/>
      <c r="L357" s="1"/>
      <c r="M357" s="109">
        <v>376.0</v>
      </c>
      <c r="N357" s="110" t="s">
        <v>1163</v>
      </c>
      <c r="O357" s="118">
        <v>1.0</v>
      </c>
      <c r="P357" s="63"/>
      <c r="Q357" s="63"/>
      <c r="R357" s="63"/>
      <c r="S357" s="63"/>
      <c r="T357" s="48" t="s">
        <v>1164</v>
      </c>
      <c r="U357" s="48" t="s">
        <v>1165</v>
      </c>
      <c r="V357" s="1"/>
      <c r="W357" s="1"/>
      <c r="X357" s="1"/>
      <c r="Y357" s="1"/>
      <c r="Z357" s="1"/>
    </row>
    <row r="358" ht="12.75" hidden="1" customHeight="1">
      <c r="A358" s="1"/>
      <c r="B358" s="1"/>
      <c r="C358" s="1"/>
      <c r="D358" s="1"/>
      <c r="E358" s="1"/>
      <c r="F358" s="1"/>
      <c r="G358" s="1"/>
      <c r="H358" s="1"/>
      <c r="I358" s="1"/>
      <c r="J358" s="1"/>
      <c r="K358" s="1"/>
      <c r="L358" s="1"/>
      <c r="M358" s="109">
        <v>377.0</v>
      </c>
      <c r="N358" s="110" t="s">
        <v>1166</v>
      </c>
      <c r="O358" s="118">
        <v>15.0</v>
      </c>
      <c r="P358" s="63"/>
      <c r="Q358" s="63"/>
      <c r="R358" s="63"/>
      <c r="S358" s="63"/>
      <c r="T358" s="48" t="s">
        <v>1167</v>
      </c>
      <c r="U358" s="48" t="s">
        <v>1168</v>
      </c>
      <c r="V358" s="1"/>
      <c r="W358" s="1"/>
      <c r="X358" s="1"/>
      <c r="Y358" s="1"/>
      <c r="Z358" s="1"/>
    </row>
    <row r="359" ht="12.75" hidden="1" customHeight="1">
      <c r="A359" s="1"/>
      <c r="B359" s="1"/>
      <c r="C359" s="1"/>
      <c r="D359" s="1"/>
      <c r="E359" s="1"/>
      <c r="F359" s="1"/>
      <c r="G359" s="1"/>
      <c r="H359" s="1"/>
      <c r="I359" s="1"/>
      <c r="J359" s="1"/>
      <c r="K359" s="1"/>
      <c r="L359" s="1"/>
      <c r="M359" s="109">
        <v>378.0</v>
      </c>
      <c r="N359" s="110" t="s">
        <v>1169</v>
      </c>
      <c r="O359" s="118">
        <v>4.0</v>
      </c>
      <c r="P359" s="63"/>
      <c r="Q359" s="63"/>
      <c r="R359" s="63"/>
      <c r="S359" s="63"/>
      <c r="T359" s="48" t="s">
        <v>1170</v>
      </c>
      <c r="U359" s="48" t="s">
        <v>1171</v>
      </c>
      <c r="V359" s="1"/>
      <c r="W359" s="1"/>
      <c r="X359" s="1"/>
      <c r="Y359" s="1"/>
      <c r="Z359" s="1"/>
    </row>
    <row r="360" ht="12.75" hidden="1" customHeight="1">
      <c r="A360" s="1"/>
      <c r="B360" s="1"/>
      <c r="C360" s="1"/>
      <c r="D360" s="1"/>
      <c r="E360" s="1"/>
      <c r="F360" s="1"/>
      <c r="G360" s="1"/>
      <c r="H360" s="1"/>
      <c r="I360" s="1"/>
      <c r="J360" s="1"/>
      <c r="K360" s="1"/>
      <c r="L360" s="1"/>
      <c r="M360" s="109">
        <v>379.0</v>
      </c>
      <c r="N360" s="110" t="s">
        <v>1172</v>
      </c>
      <c r="O360" s="118">
        <v>13.0</v>
      </c>
      <c r="P360" s="63"/>
      <c r="Q360" s="63"/>
      <c r="R360" s="63"/>
      <c r="S360" s="63"/>
      <c r="T360" s="48" t="s">
        <v>1173</v>
      </c>
      <c r="U360" s="48" t="s">
        <v>1174</v>
      </c>
      <c r="V360" s="1"/>
      <c r="W360" s="1"/>
      <c r="X360" s="1"/>
      <c r="Y360" s="1"/>
      <c r="Z360" s="1"/>
    </row>
    <row r="361" ht="12.75" hidden="1" customHeight="1">
      <c r="A361" s="1"/>
      <c r="B361" s="1"/>
      <c r="C361" s="1"/>
      <c r="D361" s="1"/>
      <c r="E361" s="1"/>
      <c r="F361" s="1"/>
      <c r="G361" s="1"/>
      <c r="H361" s="1"/>
      <c r="I361" s="1"/>
      <c r="J361" s="1"/>
      <c r="K361" s="1"/>
      <c r="L361" s="1"/>
      <c r="M361" s="109">
        <v>380.0</v>
      </c>
      <c r="N361" s="110" t="s">
        <v>1175</v>
      </c>
      <c r="O361" s="118">
        <v>1.0</v>
      </c>
      <c r="P361" s="63"/>
      <c r="Q361" s="63"/>
      <c r="R361" s="63"/>
      <c r="S361" s="63"/>
      <c r="T361" s="48" t="s">
        <v>1176</v>
      </c>
      <c r="U361" s="48" t="s">
        <v>1177</v>
      </c>
      <c r="V361" s="1"/>
      <c r="W361" s="1"/>
      <c r="X361" s="1"/>
      <c r="Y361" s="1"/>
      <c r="Z361" s="1"/>
    </row>
    <row r="362" ht="12.75" hidden="1" customHeight="1">
      <c r="A362" s="1"/>
      <c r="B362" s="1"/>
      <c r="C362" s="1"/>
      <c r="D362" s="1"/>
      <c r="E362" s="1"/>
      <c r="F362" s="1"/>
      <c r="G362" s="1"/>
      <c r="H362" s="1"/>
      <c r="I362" s="1"/>
      <c r="J362" s="1"/>
      <c r="K362" s="1"/>
      <c r="L362" s="1"/>
      <c r="M362" s="109">
        <v>381.0</v>
      </c>
      <c r="N362" s="110" t="s">
        <v>1178</v>
      </c>
      <c r="O362" s="118">
        <v>14.0</v>
      </c>
      <c r="P362" s="63"/>
      <c r="Q362" s="63"/>
      <c r="R362" s="63"/>
      <c r="S362" s="63"/>
      <c r="T362" s="48" t="s">
        <v>1179</v>
      </c>
      <c r="U362" s="48" t="s">
        <v>1180</v>
      </c>
      <c r="V362" s="1"/>
      <c r="W362" s="1"/>
      <c r="X362" s="1"/>
      <c r="Y362" s="1"/>
      <c r="Z362" s="1"/>
    </row>
    <row r="363" ht="12.75" hidden="1" customHeight="1">
      <c r="A363" s="1"/>
      <c r="B363" s="1"/>
      <c r="C363" s="1"/>
      <c r="D363" s="1"/>
      <c r="E363" s="1"/>
      <c r="F363" s="1"/>
      <c r="G363" s="1"/>
      <c r="H363" s="1"/>
      <c r="I363" s="1"/>
      <c r="J363" s="1"/>
      <c r="K363" s="1"/>
      <c r="L363" s="1"/>
      <c r="M363" s="109">
        <v>382.0</v>
      </c>
      <c r="N363" s="110" t="s">
        <v>1181</v>
      </c>
      <c r="O363" s="118">
        <v>17.0</v>
      </c>
      <c r="P363" s="63"/>
      <c r="Q363" s="63"/>
      <c r="R363" s="63"/>
      <c r="S363" s="63"/>
      <c r="T363" s="48" t="s">
        <v>1182</v>
      </c>
      <c r="U363" s="48" t="s">
        <v>1183</v>
      </c>
      <c r="V363" s="1"/>
      <c r="W363" s="1"/>
      <c r="X363" s="1"/>
      <c r="Y363" s="1"/>
      <c r="Z363" s="1"/>
    </row>
    <row r="364" ht="12.75" hidden="1" customHeight="1">
      <c r="A364" s="1"/>
      <c r="B364" s="1"/>
      <c r="C364" s="1"/>
      <c r="D364" s="1"/>
      <c r="E364" s="1"/>
      <c r="F364" s="1"/>
      <c r="G364" s="1"/>
      <c r="H364" s="1"/>
      <c r="I364" s="1"/>
      <c r="J364" s="1"/>
      <c r="K364" s="1"/>
      <c r="L364" s="1"/>
      <c r="M364" s="109">
        <v>383.0</v>
      </c>
      <c r="N364" s="110" t="s">
        <v>1184</v>
      </c>
      <c r="O364" s="118">
        <v>17.0</v>
      </c>
      <c r="P364" s="63"/>
      <c r="Q364" s="63"/>
      <c r="R364" s="63"/>
      <c r="S364" s="63"/>
      <c r="T364" s="48" t="s">
        <v>1185</v>
      </c>
      <c r="U364" s="48" t="s">
        <v>1186</v>
      </c>
      <c r="V364" s="1"/>
      <c r="W364" s="1"/>
      <c r="X364" s="1"/>
      <c r="Y364" s="1"/>
      <c r="Z364" s="1"/>
    </row>
    <row r="365" ht="12.75" hidden="1" customHeight="1">
      <c r="A365" s="1"/>
      <c r="B365" s="1"/>
      <c r="C365" s="1"/>
      <c r="D365" s="1"/>
      <c r="E365" s="1"/>
      <c r="F365" s="1"/>
      <c r="G365" s="1"/>
      <c r="H365" s="1"/>
      <c r="I365" s="1"/>
      <c r="J365" s="1"/>
      <c r="K365" s="1"/>
      <c r="L365" s="1"/>
      <c r="M365" s="109">
        <v>385.0</v>
      </c>
      <c r="N365" s="110" t="s">
        <v>1187</v>
      </c>
      <c r="O365" s="118">
        <v>20.0</v>
      </c>
      <c r="P365" s="63"/>
      <c r="Q365" s="63"/>
      <c r="R365" s="63"/>
      <c r="S365" s="63"/>
      <c r="T365" s="48" t="s">
        <v>1188</v>
      </c>
      <c r="U365" s="48" t="s">
        <v>1189</v>
      </c>
      <c r="V365" s="1"/>
      <c r="W365" s="1"/>
      <c r="X365" s="1"/>
      <c r="Y365" s="1"/>
      <c r="Z365" s="1"/>
    </row>
    <row r="366" ht="12.75" hidden="1" customHeight="1">
      <c r="A366" s="1"/>
      <c r="B366" s="1"/>
      <c r="C366" s="1"/>
      <c r="D366" s="1"/>
      <c r="E366" s="1"/>
      <c r="F366" s="1"/>
      <c r="G366" s="1"/>
      <c r="H366" s="1"/>
      <c r="I366" s="1"/>
      <c r="J366" s="1"/>
      <c r="K366" s="1"/>
      <c r="L366" s="1"/>
      <c r="M366" s="109">
        <v>386.0</v>
      </c>
      <c r="N366" s="110" t="s">
        <v>1190</v>
      </c>
      <c r="O366" s="118">
        <v>14.0</v>
      </c>
      <c r="P366" s="63"/>
      <c r="Q366" s="63"/>
      <c r="R366" s="63"/>
      <c r="S366" s="63"/>
      <c r="T366" s="48" t="s">
        <v>1191</v>
      </c>
      <c r="U366" s="48" t="s">
        <v>1192</v>
      </c>
      <c r="V366" s="1"/>
      <c r="W366" s="1"/>
      <c r="X366" s="1"/>
      <c r="Y366" s="1"/>
      <c r="Z366" s="1"/>
    </row>
    <row r="367" ht="12.75" hidden="1" customHeight="1">
      <c r="A367" s="1"/>
      <c r="B367" s="1"/>
      <c r="C367" s="1"/>
      <c r="D367" s="1"/>
      <c r="E367" s="1"/>
      <c r="F367" s="1"/>
      <c r="G367" s="1"/>
      <c r="H367" s="1"/>
      <c r="I367" s="1"/>
      <c r="J367" s="1"/>
      <c r="K367" s="1"/>
      <c r="L367" s="1"/>
      <c r="M367" s="109">
        <v>387.0</v>
      </c>
      <c r="N367" s="110" t="s">
        <v>1193</v>
      </c>
      <c r="O367" s="118">
        <v>9.0</v>
      </c>
      <c r="P367" s="63"/>
      <c r="Q367" s="63"/>
      <c r="R367" s="63"/>
      <c r="S367" s="63"/>
      <c r="T367" s="48" t="s">
        <v>1194</v>
      </c>
      <c r="U367" s="48" t="s">
        <v>1195</v>
      </c>
      <c r="V367" s="1"/>
      <c r="W367" s="1"/>
      <c r="X367" s="1"/>
      <c r="Y367" s="1"/>
      <c r="Z367" s="1"/>
    </row>
    <row r="368" ht="12.75" hidden="1" customHeight="1">
      <c r="A368" s="1"/>
      <c r="B368" s="1"/>
      <c r="C368" s="1"/>
      <c r="D368" s="1"/>
      <c r="E368" s="1"/>
      <c r="F368" s="1"/>
      <c r="G368" s="1"/>
      <c r="H368" s="1"/>
      <c r="I368" s="1"/>
      <c r="J368" s="1"/>
      <c r="K368" s="1"/>
      <c r="L368" s="1"/>
      <c r="M368" s="109">
        <v>388.0</v>
      </c>
      <c r="N368" s="110" t="s">
        <v>1196</v>
      </c>
      <c r="O368" s="118">
        <v>12.0</v>
      </c>
      <c r="P368" s="63"/>
      <c r="Q368" s="63"/>
      <c r="R368" s="63"/>
      <c r="S368" s="63"/>
      <c r="T368" s="48" t="s">
        <v>1197</v>
      </c>
      <c r="U368" s="48" t="s">
        <v>1198</v>
      </c>
      <c r="V368" s="1"/>
      <c r="W368" s="1"/>
      <c r="X368" s="1"/>
      <c r="Y368" s="1"/>
      <c r="Z368" s="1"/>
    </row>
    <row r="369" ht="12.75" hidden="1" customHeight="1">
      <c r="A369" s="1"/>
      <c r="B369" s="1"/>
      <c r="C369" s="1"/>
      <c r="D369" s="1"/>
      <c r="E369" s="1"/>
      <c r="F369" s="1"/>
      <c r="G369" s="1"/>
      <c r="H369" s="1"/>
      <c r="I369" s="1"/>
      <c r="J369" s="1"/>
      <c r="K369" s="1"/>
      <c r="L369" s="1"/>
      <c r="M369" s="109">
        <v>389.0</v>
      </c>
      <c r="N369" s="110" t="s">
        <v>1199</v>
      </c>
      <c r="O369" s="118">
        <v>17.0</v>
      </c>
      <c r="P369" s="63"/>
      <c r="Q369" s="63"/>
      <c r="R369" s="63"/>
      <c r="S369" s="63"/>
      <c r="T369" s="48" t="s">
        <v>1200</v>
      </c>
      <c r="U369" s="48" t="s">
        <v>1201</v>
      </c>
      <c r="V369" s="1"/>
      <c r="W369" s="1"/>
      <c r="X369" s="1"/>
      <c r="Y369" s="1"/>
      <c r="Z369" s="1"/>
    </row>
    <row r="370" ht="12.75" hidden="1" customHeight="1">
      <c r="A370" s="1"/>
      <c r="B370" s="1"/>
      <c r="C370" s="1"/>
      <c r="D370" s="1"/>
      <c r="E370" s="1"/>
      <c r="F370" s="1"/>
      <c r="G370" s="1"/>
      <c r="H370" s="1"/>
      <c r="I370" s="1"/>
      <c r="J370" s="1"/>
      <c r="K370" s="1"/>
      <c r="L370" s="1"/>
      <c r="M370" s="109">
        <v>390.0</v>
      </c>
      <c r="N370" s="110" t="s">
        <v>1202</v>
      </c>
      <c r="O370" s="118">
        <v>7.0</v>
      </c>
      <c r="P370" s="63"/>
      <c r="Q370" s="63"/>
      <c r="R370" s="63"/>
      <c r="S370" s="63"/>
      <c r="T370" s="48" t="s">
        <v>1203</v>
      </c>
      <c r="U370" s="48" t="s">
        <v>1204</v>
      </c>
      <c r="V370" s="1"/>
      <c r="W370" s="1"/>
      <c r="X370" s="1"/>
      <c r="Y370" s="1"/>
      <c r="Z370" s="1"/>
    </row>
    <row r="371" ht="12.75" hidden="1" customHeight="1">
      <c r="A371" s="1"/>
      <c r="B371" s="1"/>
      <c r="C371" s="1"/>
      <c r="D371" s="1"/>
      <c r="E371" s="1"/>
      <c r="F371" s="1"/>
      <c r="G371" s="1"/>
      <c r="H371" s="1"/>
      <c r="I371" s="1"/>
      <c r="J371" s="1"/>
      <c r="K371" s="1"/>
      <c r="L371" s="1"/>
      <c r="M371" s="109">
        <v>391.0</v>
      </c>
      <c r="N371" s="110" t="s">
        <v>1205</v>
      </c>
      <c r="O371" s="118">
        <v>3.0</v>
      </c>
      <c r="P371" s="63"/>
      <c r="Q371" s="63"/>
      <c r="R371" s="63"/>
      <c r="S371" s="63"/>
      <c r="T371" s="48" t="s">
        <v>1206</v>
      </c>
      <c r="U371" s="48" t="s">
        <v>1207</v>
      </c>
      <c r="V371" s="1"/>
      <c r="W371" s="1"/>
      <c r="X371" s="1"/>
      <c r="Y371" s="1"/>
      <c r="Z371" s="1"/>
    </row>
    <row r="372" ht="12.75" hidden="1" customHeight="1">
      <c r="A372" s="1"/>
      <c r="B372" s="1"/>
      <c r="C372" s="1"/>
      <c r="D372" s="1"/>
      <c r="E372" s="1"/>
      <c r="F372" s="1"/>
      <c r="G372" s="1"/>
      <c r="H372" s="1"/>
      <c r="I372" s="1"/>
      <c r="J372" s="1"/>
      <c r="K372" s="1"/>
      <c r="L372" s="1"/>
      <c r="M372" s="109">
        <v>393.0</v>
      </c>
      <c r="N372" s="110" t="s">
        <v>1208</v>
      </c>
      <c r="O372" s="118">
        <v>8.0</v>
      </c>
      <c r="P372" s="63"/>
      <c r="Q372" s="63"/>
      <c r="R372" s="63"/>
      <c r="S372" s="63"/>
      <c r="T372" s="48" t="s">
        <v>1209</v>
      </c>
      <c r="U372" s="48" t="s">
        <v>1210</v>
      </c>
      <c r="V372" s="1"/>
      <c r="W372" s="1"/>
      <c r="X372" s="1"/>
      <c r="Y372" s="1"/>
      <c r="Z372" s="1"/>
    </row>
    <row r="373" ht="12.75" hidden="1" customHeight="1">
      <c r="A373" s="1"/>
      <c r="B373" s="1"/>
      <c r="C373" s="1"/>
      <c r="D373" s="1"/>
      <c r="E373" s="1"/>
      <c r="F373" s="1"/>
      <c r="G373" s="1"/>
      <c r="H373" s="1"/>
      <c r="I373" s="1"/>
      <c r="J373" s="1"/>
      <c r="K373" s="1"/>
      <c r="L373" s="1"/>
      <c r="M373" s="109">
        <v>394.0</v>
      </c>
      <c r="N373" s="110" t="s">
        <v>1211</v>
      </c>
      <c r="O373" s="118">
        <v>15.0</v>
      </c>
      <c r="P373" s="63"/>
      <c r="Q373" s="63"/>
      <c r="R373" s="63"/>
      <c r="S373" s="63"/>
      <c r="T373" s="48" t="s">
        <v>1212</v>
      </c>
      <c r="U373" s="48" t="s">
        <v>1213</v>
      </c>
      <c r="V373" s="1"/>
      <c r="W373" s="1"/>
      <c r="X373" s="1"/>
      <c r="Y373" s="1"/>
      <c r="Z373" s="1"/>
    </row>
    <row r="374" ht="12.75" hidden="1" customHeight="1">
      <c r="A374" s="1"/>
      <c r="B374" s="1"/>
      <c r="C374" s="1"/>
      <c r="D374" s="1"/>
      <c r="E374" s="1"/>
      <c r="F374" s="1"/>
      <c r="G374" s="1"/>
      <c r="H374" s="1"/>
      <c r="I374" s="1"/>
      <c r="J374" s="1"/>
      <c r="K374" s="1"/>
      <c r="L374" s="1"/>
      <c r="M374" s="109">
        <v>395.0</v>
      </c>
      <c r="N374" s="110" t="s">
        <v>1214</v>
      </c>
      <c r="O374" s="118">
        <v>10.0</v>
      </c>
      <c r="P374" s="63"/>
      <c r="Q374" s="63"/>
      <c r="R374" s="63"/>
      <c r="S374" s="63"/>
      <c r="T374" s="48" t="s">
        <v>1215</v>
      </c>
      <c r="U374" s="48" t="s">
        <v>1216</v>
      </c>
      <c r="V374" s="1"/>
      <c r="W374" s="1"/>
      <c r="X374" s="1"/>
      <c r="Y374" s="1"/>
      <c r="Z374" s="1"/>
    </row>
    <row r="375" ht="12.75" hidden="1" customHeight="1">
      <c r="A375" s="1"/>
      <c r="B375" s="1"/>
      <c r="C375" s="1"/>
      <c r="D375" s="1"/>
      <c r="E375" s="1"/>
      <c r="F375" s="1"/>
      <c r="G375" s="1"/>
      <c r="H375" s="1"/>
      <c r="I375" s="1"/>
      <c r="J375" s="1"/>
      <c r="K375" s="1"/>
      <c r="L375" s="1"/>
      <c r="M375" s="109">
        <v>396.0</v>
      </c>
      <c r="N375" s="110" t="s">
        <v>1217</v>
      </c>
      <c r="O375" s="118">
        <v>12.0</v>
      </c>
      <c r="P375" s="63"/>
      <c r="Q375" s="63"/>
      <c r="R375" s="63"/>
      <c r="S375" s="63"/>
      <c r="T375" s="48" t="s">
        <v>1218</v>
      </c>
      <c r="U375" s="48" t="s">
        <v>1219</v>
      </c>
      <c r="V375" s="1"/>
      <c r="W375" s="1"/>
      <c r="X375" s="1"/>
      <c r="Y375" s="1"/>
      <c r="Z375" s="1"/>
    </row>
    <row r="376" ht="12.75" hidden="1" customHeight="1">
      <c r="A376" s="1"/>
      <c r="B376" s="1"/>
      <c r="C376" s="1"/>
      <c r="D376" s="1"/>
      <c r="E376" s="1"/>
      <c r="F376" s="1"/>
      <c r="G376" s="1"/>
      <c r="H376" s="1"/>
      <c r="I376" s="1"/>
      <c r="J376" s="1"/>
      <c r="K376" s="1"/>
      <c r="L376" s="1"/>
      <c r="M376" s="109">
        <v>397.0</v>
      </c>
      <c r="N376" s="110" t="s">
        <v>1220</v>
      </c>
      <c r="O376" s="118">
        <v>12.0</v>
      </c>
      <c r="P376" s="63"/>
      <c r="Q376" s="63"/>
      <c r="R376" s="63"/>
      <c r="S376" s="63"/>
      <c r="T376" s="48" t="s">
        <v>1221</v>
      </c>
      <c r="U376" s="48" t="s">
        <v>1222</v>
      </c>
      <c r="V376" s="1"/>
      <c r="W376" s="1"/>
      <c r="X376" s="1"/>
      <c r="Y376" s="1"/>
      <c r="Z376" s="1"/>
    </row>
    <row r="377" ht="12.75" hidden="1" customHeight="1">
      <c r="A377" s="1"/>
      <c r="B377" s="1"/>
      <c r="C377" s="1"/>
      <c r="D377" s="1"/>
      <c r="E377" s="1"/>
      <c r="F377" s="1"/>
      <c r="G377" s="1"/>
      <c r="H377" s="1"/>
      <c r="I377" s="1"/>
      <c r="J377" s="1"/>
      <c r="K377" s="1"/>
      <c r="L377" s="1"/>
      <c r="M377" s="109">
        <v>399.0</v>
      </c>
      <c r="N377" s="110" t="s">
        <v>1223</v>
      </c>
      <c r="O377" s="118">
        <v>19.0</v>
      </c>
      <c r="P377" s="63"/>
      <c r="Q377" s="63"/>
      <c r="R377" s="63"/>
      <c r="S377" s="63"/>
      <c r="T377" s="48" t="s">
        <v>1224</v>
      </c>
      <c r="U377" s="48" t="s">
        <v>1225</v>
      </c>
      <c r="V377" s="1"/>
      <c r="W377" s="1"/>
      <c r="X377" s="1"/>
      <c r="Y377" s="1"/>
      <c r="Z377" s="1"/>
    </row>
    <row r="378" ht="12.75" hidden="1" customHeight="1">
      <c r="A378" s="1"/>
      <c r="B378" s="1"/>
      <c r="C378" s="1"/>
      <c r="D378" s="1"/>
      <c r="E378" s="1"/>
      <c r="F378" s="1"/>
      <c r="G378" s="1"/>
      <c r="H378" s="1"/>
      <c r="I378" s="1"/>
      <c r="J378" s="1"/>
      <c r="K378" s="1"/>
      <c r="L378" s="1"/>
      <c r="M378" s="109">
        <v>400.0</v>
      </c>
      <c r="N378" s="110" t="s">
        <v>1226</v>
      </c>
      <c r="O378" s="118">
        <v>4.0</v>
      </c>
      <c r="P378" s="63"/>
      <c r="Q378" s="63"/>
      <c r="R378" s="63"/>
      <c r="S378" s="63"/>
      <c r="T378" s="48" t="s">
        <v>1227</v>
      </c>
      <c r="U378" s="48" t="s">
        <v>1228</v>
      </c>
      <c r="V378" s="1"/>
      <c r="W378" s="1"/>
      <c r="X378" s="1"/>
      <c r="Y378" s="1"/>
      <c r="Z378" s="1"/>
    </row>
    <row r="379" ht="12.75" hidden="1" customHeight="1">
      <c r="A379" s="1"/>
      <c r="B379" s="1"/>
      <c r="C379" s="1"/>
      <c r="D379" s="1"/>
      <c r="E379" s="1"/>
      <c r="F379" s="1"/>
      <c r="G379" s="1"/>
      <c r="H379" s="1"/>
      <c r="I379" s="1"/>
      <c r="J379" s="1"/>
      <c r="K379" s="1"/>
      <c r="L379" s="1"/>
      <c r="M379" s="109">
        <v>402.0</v>
      </c>
      <c r="N379" s="110" t="s">
        <v>1229</v>
      </c>
      <c r="O379" s="118">
        <v>19.0</v>
      </c>
      <c r="P379" s="63"/>
      <c r="Q379" s="63"/>
      <c r="R379" s="63"/>
      <c r="S379" s="63"/>
      <c r="T379" s="48" t="s">
        <v>1230</v>
      </c>
      <c r="U379" s="48" t="s">
        <v>1231</v>
      </c>
      <c r="V379" s="1"/>
      <c r="W379" s="1"/>
      <c r="X379" s="1"/>
      <c r="Y379" s="1"/>
      <c r="Z379" s="1"/>
    </row>
    <row r="380" ht="12.75" hidden="1" customHeight="1">
      <c r="A380" s="1"/>
      <c r="B380" s="1"/>
      <c r="C380" s="1"/>
      <c r="D380" s="1"/>
      <c r="E380" s="1"/>
      <c r="F380" s="1"/>
      <c r="G380" s="1"/>
      <c r="H380" s="1"/>
      <c r="I380" s="1"/>
      <c r="J380" s="1"/>
      <c r="K380" s="1"/>
      <c r="L380" s="1"/>
      <c r="M380" s="109">
        <v>405.0</v>
      </c>
      <c r="N380" s="110" t="s">
        <v>1232</v>
      </c>
      <c r="O380" s="118">
        <v>6.0</v>
      </c>
      <c r="P380" s="63"/>
      <c r="Q380" s="63"/>
      <c r="R380" s="63"/>
      <c r="S380" s="63"/>
      <c r="T380" s="48" t="s">
        <v>1233</v>
      </c>
      <c r="U380" s="48" t="s">
        <v>1234</v>
      </c>
      <c r="V380" s="1"/>
      <c r="W380" s="1"/>
      <c r="X380" s="1"/>
      <c r="Y380" s="1"/>
      <c r="Z380" s="1"/>
    </row>
    <row r="381" ht="12.75" hidden="1" customHeight="1">
      <c r="A381" s="1"/>
      <c r="B381" s="1"/>
      <c r="C381" s="1"/>
      <c r="D381" s="1"/>
      <c r="E381" s="1"/>
      <c r="F381" s="1"/>
      <c r="G381" s="1"/>
      <c r="H381" s="1"/>
      <c r="I381" s="1"/>
      <c r="J381" s="1"/>
      <c r="K381" s="1"/>
      <c r="L381" s="1"/>
      <c r="M381" s="109">
        <v>406.0</v>
      </c>
      <c r="N381" s="110" t="s">
        <v>1235</v>
      </c>
      <c r="O381" s="118">
        <v>17.0</v>
      </c>
      <c r="P381" s="63"/>
      <c r="Q381" s="63"/>
      <c r="R381" s="63"/>
      <c r="S381" s="63"/>
      <c r="T381" s="48" t="s">
        <v>1236</v>
      </c>
      <c r="U381" s="48" t="s">
        <v>1237</v>
      </c>
      <c r="V381" s="1"/>
      <c r="W381" s="1"/>
      <c r="X381" s="1"/>
      <c r="Y381" s="1"/>
      <c r="Z381" s="1"/>
    </row>
    <row r="382" ht="12.75" hidden="1" customHeight="1">
      <c r="A382" s="1"/>
      <c r="B382" s="1"/>
      <c r="C382" s="1"/>
      <c r="D382" s="1"/>
      <c r="E382" s="1"/>
      <c r="F382" s="1"/>
      <c r="G382" s="1"/>
      <c r="H382" s="1"/>
      <c r="I382" s="1"/>
      <c r="J382" s="1"/>
      <c r="K382" s="1"/>
      <c r="L382" s="1"/>
      <c r="M382" s="109">
        <v>407.0</v>
      </c>
      <c r="N382" s="110" t="s">
        <v>1238</v>
      </c>
      <c r="O382" s="118">
        <v>10.0</v>
      </c>
      <c r="P382" s="63"/>
      <c r="Q382" s="63"/>
      <c r="R382" s="63"/>
      <c r="S382" s="63"/>
      <c r="T382" s="48" t="s">
        <v>1239</v>
      </c>
      <c r="U382" s="48" t="s">
        <v>1240</v>
      </c>
      <c r="V382" s="1"/>
      <c r="W382" s="1"/>
      <c r="X382" s="1"/>
      <c r="Y382" s="1"/>
      <c r="Z382" s="1"/>
    </row>
    <row r="383" ht="12.75" hidden="1" customHeight="1">
      <c r="A383" s="1"/>
      <c r="B383" s="1"/>
      <c r="C383" s="1"/>
      <c r="D383" s="1"/>
      <c r="E383" s="1"/>
      <c r="F383" s="1"/>
      <c r="G383" s="1"/>
      <c r="H383" s="1"/>
      <c r="I383" s="1"/>
      <c r="J383" s="1"/>
      <c r="K383" s="1"/>
      <c r="L383" s="1"/>
      <c r="M383" s="109">
        <v>409.0</v>
      </c>
      <c r="N383" s="110" t="s">
        <v>1241</v>
      </c>
      <c r="O383" s="118">
        <v>17.0</v>
      </c>
      <c r="P383" s="63"/>
      <c r="Q383" s="63"/>
      <c r="R383" s="63"/>
      <c r="S383" s="63"/>
      <c r="T383" s="48" t="s">
        <v>1242</v>
      </c>
      <c r="U383" s="48" t="s">
        <v>1243</v>
      </c>
      <c r="V383" s="1"/>
      <c r="W383" s="1"/>
      <c r="X383" s="1"/>
      <c r="Y383" s="1"/>
      <c r="Z383" s="1"/>
    </row>
    <row r="384" ht="12.75" hidden="1" customHeight="1">
      <c r="A384" s="1"/>
      <c r="B384" s="1"/>
      <c r="C384" s="1"/>
      <c r="D384" s="1"/>
      <c r="E384" s="1"/>
      <c r="F384" s="1"/>
      <c r="G384" s="1"/>
      <c r="H384" s="1"/>
      <c r="I384" s="1"/>
      <c r="J384" s="1"/>
      <c r="K384" s="1"/>
      <c r="L384" s="1"/>
      <c r="M384" s="109">
        <v>410.0</v>
      </c>
      <c r="N384" s="110" t="s">
        <v>1244</v>
      </c>
      <c r="O384" s="118">
        <v>5.0</v>
      </c>
      <c r="P384" s="63"/>
      <c r="Q384" s="63"/>
      <c r="R384" s="63"/>
      <c r="S384" s="63"/>
      <c r="T384" s="48" t="s">
        <v>1245</v>
      </c>
      <c r="U384" s="48" t="s">
        <v>1246</v>
      </c>
      <c r="V384" s="1"/>
      <c r="W384" s="1"/>
      <c r="X384" s="1"/>
      <c r="Y384" s="1"/>
      <c r="Z384" s="1"/>
    </row>
    <row r="385" ht="12.75" hidden="1" customHeight="1">
      <c r="A385" s="1"/>
      <c r="B385" s="1"/>
      <c r="C385" s="1"/>
      <c r="D385" s="1"/>
      <c r="E385" s="1"/>
      <c r="F385" s="1"/>
      <c r="G385" s="1"/>
      <c r="H385" s="1"/>
      <c r="I385" s="1"/>
      <c r="J385" s="1"/>
      <c r="K385" s="1"/>
      <c r="L385" s="1"/>
      <c r="M385" s="109">
        <v>411.0</v>
      </c>
      <c r="N385" s="110" t="s">
        <v>1247</v>
      </c>
      <c r="O385" s="118">
        <v>13.0</v>
      </c>
      <c r="P385" s="63"/>
      <c r="Q385" s="63"/>
      <c r="R385" s="63"/>
      <c r="S385" s="63"/>
      <c r="T385" s="48" t="s">
        <v>1248</v>
      </c>
      <c r="U385" s="48" t="s">
        <v>1249</v>
      </c>
      <c r="V385" s="1"/>
      <c r="W385" s="1"/>
      <c r="X385" s="1"/>
      <c r="Y385" s="1"/>
      <c r="Z385" s="1"/>
    </row>
    <row r="386" ht="12.75" hidden="1" customHeight="1">
      <c r="A386" s="1"/>
      <c r="B386" s="1"/>
      <c r="C386" s="1"/>
      <c r="D386" s="1"/>
      <c r="E386" s="1"/>
      <c r="F386" s="1"/>
      <c r="G386" s="1"/>
      <c r="H386" s="1"/>
      <c r="I386" s="1"/>
      <c r="J386" s="1"/>
      <c r="K386" s="1"/>
      <c r="L386" s="1"/>
      <c r="M386" s="109">
        <v>412.0</v>
      </c>
      <c r="N386" s="110" t="s">
        <v>1250</v>
      </c>
      <c r="O386" s="118">
        <v>12.0</v>
      </c>
      <c r="P386" s="63"/>
      <c r="Q386" s="63"/>
      <c r="R386" s="63"/>
      <c r="S386" s="63"/>
      <c r="T386" s="48" t="s">
        <v>1251</v>
      </c>
      <c r="U386" s="48" t="s">
        <v>1252</v>
      </c>
      <c r="V386" s="1"/>
      <c r="W386" s="1"/>
      <c r="X386" s="1"/>
      <c r="Y386" s="1"/>
      <c r="Z386" s="1"/>
    </row>
    <row r="387" ht="12.75" hidden="1" customHeight="1">
      <c r="A387" s="1"/>
      <c r="B387" s="1"/>
      <c r="C387" s="1"/>
      <c r="D387" s="1"/>
      <c r="E387" s="1"/>
      <c r="F387" s="1"/>
      <c r="G387" s="1"/>
      <c r="H387" s="1"/>
      <c r="I387" s="1"/>
      <c r="J387" s="1"/>
      <c r="K387" s="1"/>
      <c r="L387" s="1"/>
      <c r="M387" s="109">
        <v>413.0</v>
      </c>
      <c r="N387" s="110" t="s">
        <v>1253</v>
      </c>
      <c r="O387" s="118">
        <v>17.0</v>
      </c>
      <c r="P387" s="63"/>
      <c r="Q387" s="63"/>
      <c r="R387" s="63"/>
      <c r="S387" s="63"/>
      <c r="T387" s="48" t="s">
        <v>1254</v>
      </c>
      <c r="U387" s="48" t="s">
        <v>1255</v>
      </c>
      <c r="V387" s="1"/>
      <c r="W387" s="1"/>
      <c r="X387" s="1"/>
      <c r="Y387" s="1"/>
      <c r="Z387" s="1"/>
    </row>
    <row r="388" ht="12.75" hidden="1" customHeight="1">
      <c r="A388" s="1"/>
      <c r="B388" s="1"/>
      <c r="C388" s="1"/>
      <c r="D388" s="1"/>
      <c r="E388" s="1"/>
      <c r="F388" s="1"/>
      <c r="G388" s="1"/>
      <c r="H388" s="1"/>
      <c r="I388" s="1"/>
      <c r="J388" s="1"/>
      <c r="K388" s="1"/>
      <c r="L388" s="1"/>
      <c r="M388" s="109">
        <v>414.0</v>
      </c>
      <c r="N388" s="110" t="s">
        <v>1256</v>
      </c>
      <c r="O388" s="118">
        <v>16.0</v>
      </c>
      <c r="P388" s="63"/>
      <c r="Q388" s="63"/>
      <c r="R388" s="63"/>
      <c r="S388" s="63"/>
      <c r="T388" s="48" t="s">
        <v>1257</v>
      </c>
      <c r="U388" s="48" t="s">
        <v>1258</v>
      </c>
      <c r="V388" s="1"/>
      <c r="W388" s="1"/>
      <c r="X388" s="1"/>
      <c r="Y388" s="1"/>
      <c r="Z388" s="1"/>
    </row>
    <row r="389" ht="12.75" hidden="1" customHeight="1">
      <c r="A389" s="1"/>
      <c r="B389" s="1"/>
      <c r="C389" s="1"/>
      <c r="D389" s="1"/>
      <c r="E389" s="1"/>
      <c r="F389" s="1"/>
      <c r="G389" s="1"/>
      <c r="H389" s="1"/>
      <c r="I389" s="1"/>
      <c r="J389" s="1"/>
      <c r="K389" s="1"/>
      <c r="L389" s="1"/>
      <c r="M389" s="109">
        <v>415.0</v>
      </c>
      <c r="N389" s="110" t="s">
        <v>1259</v>
      </c>
      <c r="O389" s="118">
        <v>16.0</v>
      </c>
      <c r="P389" s="63"/>
      <c r="Q389" s="63"/>
      <c r="R389" s="63"/>
      <c r="S389" s="63"/>
      <c r="T389" s="48" t="s">
        <v>1260</v>
      </c>
      <c r="U389" s="48" t="s">
        <v>1261</v>
      </c>
      <c r="V389" s="1"/>
      <c r="W389" s="1"/>
      <c r="X389" s="1"/>
      <c r="Y389" s="1"/>
      <c r="Z389" s="1"/>
    </row>
    <row r="390" ht="12.75" hidden="1" customHeight="1">
      <c r="A390" s="1"/>
      <c r="B390" s="1"/>
      <c r="C390" s="1"/>
      <c r="D390" s="1"/>
      <c r="E390" s="1"/>
      <c r="F390" s="1"/>
      <c r="G390" s="1"/>
      <c r="H390" s="1"/>
      <c r="I390" s="1"/>
      <c r="J390" s="1"/>
      <c r="K390" s="1"/>
      <c r="L390" s="1"/>
      <c r="M390" s="109">
        <v>416.0</v>
      </c>
      <c r="N390" s="110" t="s">
        <v>1262</v>
      </c>
      <c r="O390" s="118">
        <v>13.0</v>
      </c>
      <c r="P390" s="63"/>
      <c r="Q390" s="63"/>
      <c r="R390" s="63"/>
      <c r="S390" s="63"/>
      <c r="T390" s="48" t="s">
        <v>1263</v>
      </c>
      <c r="U390" s="48" t="s">
        <v>1264</v>
      </c>
      <c r="V390" s="1"/>
      <c r="W390" s="1"/>
      <c r="X390" s="1"/>
      <c r="Y390" s="1"/>
      <c r="Z390" s="1"/>
    </row>
    <row r="391" ht="12.75" hidden="1" customHeight="1">
      <c r="A391" s="1"/>
      <c r="B391" s="1"/>
      <c r="C391" s="1"/>
      <c r="D391" s="1"/>
      <c r="E391" s="1"/>
      <c r="F391" s="1"/>
      <c r="G391" s="1"/>
      <c r="H391" s="1"/>
      <c r="I391" s="1"/>
      <c r="J391" s="1"/>
      <c r="K391" s="1"/>
      <c r="L391" s="1"/>
      <c r="M391" s="109">
        <v>418.0</v>
      </c>
      <c r="N391" s="110" t="s">
        <v>1265</v>
      </c>
      <c r="O391" s="118">
        <v>12.0</v>
      </c>
      <c r="P391" s="63"/>
      <c r="Q391" s="63"/>
      <c r="R391" s="63"/>
      <c r="S391" s="63"/>
      <c r="T391" s="48" t="s">
        <v>1266</v>
      </c>
      <c r="U391" s="48" t="s">
        <v>1267</v>
      </c>
      <c r="V391" s="1"/>
      <c r="W391" s="1"/>
      <c r="X391" s="1"/>
      <c r="Y391" s="1"/>
      <c r="Z391" s="1"/>
    </row>
    <row r="392" ht="12.75" hidden="1" customHeight="1">
      <c r="A392" s="1"/>
      <c r="B392" s="1"/>
      <c r="C392" s="1"/>
      <c r="D392" s="1"/>
      <c r="E392" s="1"/>
      <c r="F392" s="1"/>
      <c r="G392" s="1"/>
      <c r="H392" s="1"/>
      <c r="I392" s="1"/>
      <c r="J392" s="1"/>
      <c r="K392" s="1"/>
      <c r="L392" s="1"/>
      <c r="M392" s="109">
        <v>419.0</v>
      </c>
      <c r="N392" s="110" t="s">
        <v>1268</v>
      </c>
      <c r="O392" s="118">
        <v>19.0</v>
      </c>
      <c r="P392" s="63"/>
      <c r="Q392" s="63"/>
      <c r="R392" s="63"/>
      <c r="S392" s="63"/>
      <c r="T392" s="48" t="s">
        <v>1269</v>
      </c>
      <c r="U392" s="48" t="s">
        <v>1270</v>
      </c>
      <c r="V392" s="1"/>
      <c r="W392" s="1"/>
      <c r="X392" s="1"/>
      <c r="Y392" s="1"/>
      <c r="Z392" s="1"/>
    </row>
    <row r="393" ht="12.75" hidden="1" customHeight="1">
      <c r="A393" s="1"/>
      <c r="B393" s="1"/>
      <c r="C393" s="1"/>
      <c r="D393" s="1"/>
      <c r="E393" s="1"/>
      <c r="F393" s="1"/>
      <c r="G393" s="1"/>
      <c r="H393" s="1"/>
      <c r="I393" s="1"/>
      <c r="J393" s="1"/>
      <c r="K393" s="1"/>
      <c r="L393" s="1"/>
      <c r="M393" s="109">
        <v>421.0</v>
      </c>
      <c r="N393" s="110" t="s">
        <v>1271</v>
      </c>
      <c r="O393" s="118">
        <v>14.0</v>
      </c>
      <c r="P393" s="63"/>
      <c r="Q393" s="63"/>
      <c r="R393" s="63"/>
      <c r="S393" s="63"/>
      <c r="T393" s="48" t="s">
        <v>1272</v>
      </c>
      <c r="U393" s="48" t="s">
        <v>1273</v>
      </c>
      <c r="V393" s="1"/>
      <c r="W393" s="1"/>
      <c r="X393" s="1"/>
      <c r="Y393" s="1"/>
      <c r="Z393" s="1"/>
    </row>
    <row r="394" ht="12.75" hidden="1" customHeight="1">
      <c r="A394" s="1"/>
      <c r="B394" s="1"/>
      <c r="C394" s="1"/>
      <c r="D394" s="1"/>
      <c r="E394" s="1"/>
      <c r="F394" s="1"/>
      <c r="G394" s="1"/>
      <c r="H394" s="1"/>
      <c r="I394" s="1"/>
      <c r="J394" s="1"/>
      <c r="K394" s="1"/>
      <c r="L394" s="1"/>
      <c r="M394" s="109">
        <v>422.0</v>
      </c>
      <c r="N394" s="110" t="s">
        <v>1274</v>
      </c>
      <c r="O394" s="118">
        <v>2.0</v>
      </c>
      <c r="P394" s="63"/>
      <c r="Q394" s="63"/>
      <c r="R394" s="63"/>
      <c r="S394" s="63"/>
      <c r="T394" s="48" t="s">
        <v>1275</v>
      </c>
      <c r="U394" s="48" t="s">
        <v>1276</v>
      </c>
      <c r="V394" s="1"/>
      <c r="W394" s="1"/>
      <c r="X394" s="1"/>
      <c r="Y394" s="1"/>
      <c r="Z394" s="1"/>
    </row>
    <row r="395" ht="12.75" hidden="1" customHeight="1">
      <c r="A395" s="1"/>
      <c r="B395" s="1"/>
      <c r="C395" s="1"/>
      <c r="D395" s="1"/>
      <c r="E395" s="1"/>
      <c r="F395" s="1"/>
      <c r="G395" s="1"/>
      <c r="H395" s="1"/>
      <c r="I395" s="1"/>
      <c r="J395" s="1"/>
      <c r="K395" s="1"/>
      <c r="L395" s="1"/>
      <c r="M395" s="109">
        <v>423.0</v>
      </c>
      <c r="N395" s="110" t="s">
        <v>1277</v>
      </c>
      <c r="O395" s="118">
        <v>17.0</v>
      </c>
      <c r="P395" s="63"/>
      <c r="Q395" s="63"/>
      <c r="R395" s="63"/>
      <c r="S395" s="63"/>
      <c r="T395" s="48" t="s">
        <v>1278</v>
      </c>
      <c r="U395" s="48" t="s">
        <v>1279</v>
      </c>
      <c r="V395" s="1"/>
      <c r="W395" s="1"/>
      <c r="X395" s="1"/>
      <c r="Y395" s="1"/>
      <c r="Z395" s="1"/>
    </row>
    <row r="396" ht="12.75" hidden="1" customHeight="1">
      <c r="A396" s="1"/>
      <c r="B396" s="1"/>
      <c r="C396" s="1"/>
      <c r="D396" s="1"/>
      <c r="E396" s="1"/>
      <c r="F396" s="1"/>
      <c r="G396" s="1"/>
      <c r="H396" s="1"/>
      <c r="I396" s="1"/>
      <c r="J396" s="1"/>
      <c r="K396" s="1"/>
      <c r="L396" s="1"/>
      <c r="M396" s="109">
        <v>424.0</v>
      </c>
      <c r="N396" s="110" t="s">
        <v>1280</v>
      </c>
      <c r="O396" s="118">
        <v>10.0</v>
      </c>
      <c r="P396" s="63"/>
      <c r="Q396" s="63"/>
      <c r="R396" s="63"/>
      <c r="S396" s="63"/>
      <c r="T396" s="48" t="s">
        <v>1281</v>
      </c>
      <c r="U396" s="48" t="s">
        <v>1282</v>
      </c>
      <c r="V396" s="1"/>
      <c r="W396" s="1"/>
      <c r="X396" s="1"/>
      <c r="Y396" s="1"/>
      <c r="Z396" s="1"/>
    </row>
    <row r="397" ht="12.75" hidden="1" customHeight="1">
      <c r="A397" s="1"/>
      <c r="B397" s="1"/>
      <c r="C397" s="1"/>
      <c r="D397" s="1"/>
      <c r="E397" s="1"/>
      <c r="F397" s="1"/>
      <c r="G397" s="1"/>
      <c r="H397" s="1"/>
      <c r="I397" s="1"/>
      <c r="J397" s="1"/>
      <c r="K397" s="1"/>
      <c r="L397" s="1"/>
      <c r="M397" s="109">
        <v>425.0</v>
      </c>
      <c r="N397" s="110" t="s">
        <v>1283</v>
      </c>
      <c r="O397" s="118">
        <v>13.0</v>
      </c>
      <c r="P397" s="63"/>
      <c r="Q397" s="63"/>
      <c r="R397" s="63"/>
      <c r="S397" s="63"/>
      <c r="T397" s="48" t="s">
        <v>1284</v>
      </c>
      <c r="U397" s="48" t="s">
        <v>1285</v>
      </c>
      <c r="V397" s="1"/>
      <c r="W397" s="1"/>
      <c r="X397" s="1"/>
      <c r="Y397" s="1"/>
      <c r="Z397" s="1"/>
    </row>
    <row r="398" ht="12.75" hidden="1" customHeight="1">
      <c r="A398" s="1"/>
      <c r="B398" s="1"/>
      <c r="C398" s="1"/>
      <c r="D398" s="1"/>
      <c r="E398" s="1"/>
      <c r="F398" s="1"/>
      <c r="G398" s="1"/>
      <c r="H398" s="1"/>
      <c r="I398" s="1"/>
      <c r="J398" s="1"/>
      <c r="K398" s="1"/>
      <c r="L398" s="1"/>
      <c r="M398" s="109">
        <v>426.0</v>
      </c>
      <c r="N398" s="110" t="s">
        <v>1286</v>
      </c>
      <c r="O398" s="118">
        <v>3.0</v>
      </c>
      <c r="P398" s="63"/>
      <c r="Q398" s="63"/>
      <c r="R398" s="63"/>
      <c r="S398" s="63"/>
      <c r="T398" s="48" t="s">
        <v>1287</v>
      </c>
      <c r="U398" s="48" t="s">
        <v>1288</v>
      </c>
      <c r="V398" s="1"/>
      <c r="W398" s="1"/>
      <c r="X398" s="1"/>
      <c r="Y398" s="1"/>
      <c r="Z398" s="1"/>
    </row>
    <row r="399" ht="12.75" hidden="1" customHeight="1">
      <c r="A399" s="1"/>
      <c r="B399" s="1"/>
      <c r="C399" s="1"/>
      <c r="D399" s="1"/>
      <c r="E399" s="1"/>
      <c r="F399" s="1"/>
      <c r="G399" s="1"/>
      <c r="H399" s="1"/>
      <c r="I399" s="1"/>
      <c r="J399" s="1"/>
      <c r="K399" s="1"/>
      <c r="L399" s="1"/>
      <c r="M399" s="109">
        <v>427.0</v>
      </c>
      <c r="N399" s="110" t="s">
        <v>1289</v>
      </c>
      <c r="O399" s="118">
        <v>17.0</v>
      </c>
      <c r="P399" s="63"/>
      <c r="Q399" s="63"/>
      <c r="R399" s="63"/>
      <c r="S399" s="63"/>
      <c r="T399" s="48" t="s">
        <v>1290</v>
      </c>
      <c r="U399" s="48" t="s">
        <v>1291</v>
      </c>
      <c r="V399" s="1"/>
      <c r="W399" s="1"/>
      <c r="X399" s="1"/>
      <c r="Y399" s="1"/>
      <c r="Z399" s="1"/>
    </row>
    <row r="400" ht="12.75" hidden="1" customHeight="1">
      <c r="A400" s="1"/>
      <c r="B400" s="1"/>
      <c r="C400" s="1"/>
      <c r="D400" s="1"/>
      <c r="E400" s="1"/>
      <c r="F400" s="1"/>
      <c r="G400" s="1"/>
      <c r="H400" s="1"/>
      <c r="I400" s="1"/>
      <c r="J400" s="1"/>
      <c r="K400" s="1"/>
      <c r="L400" s="1"/>
      <c r="M400" s="109">
        <v>428.0</v>
      </c>
      <c r="N400" s="110" t="s">
        <v>1292</v>
      </c>
      <c r="O400" s="118">
        <v>13.0</v>
      </c>
      <c r="P400" s="63"/>
      <c r="Q400" s="63"/>
      <c r="R400" s="63"/>
      <c r="S400" s="63"/>
      <c r="T400" s="48" t="s">
        <v>1293</v>
      </c>
      <c r="U400" s="48" t="s">
        <v>1294</v>
      </c>
      <c r="V400" s="1"/>
      <c r="W400" s="1"/>
      <c r="X400" s="1"/>
      <c r="Y400" s="1"/>
      <c r="Z400" s="1"/>
    </row>
    <row r="401" ht="12.75" hidden="1" customHeight="1">
      <c r="A401" s="1"/>
      <c r="B401" s="1"/>
      <c r="C401" s="1"/>
      <c r="D401" s="1"/>
      <c r="E401" s="1"/>
      <c r="F401" s="1"/>
      <c r="G401" s="1"/>
      <c r="H401" s="1"/>
      <c r="I401" s="1"/>
      <c r="J401" s="1"/>
      <c r="K401" s="1"/>
      <c r="L401" s="1"/>
      <c r="M401" s="109">
        <v>429.0</v>
      </c>
      <c r="N401" s="110" t="s">
        <v>1295</v>
      </c>
      <c r="O401" s="118">
        <v>1.0</v>
      </c>
      <c r="P401" s="63"/>
      <c r="Q401" s="63"/>
      <c r="R401" s="63"/>
      <c r="S401" s="63"/>
      <c r="T401" s="48" t="s">
        <v>1296</v>
      </c>
      <c r="U401" s="48" t="s">
        <v>1297</v>
      </c>
      <c r="V401" s="1"/>
      <c r="W401" s="1"/>
      <c r="X401" s="1"/>
      <c r="Y401" s="1"/>
      <c r="Z401" s="1"/>
    </row>
    <row r="402" ht="12.75" hidden="1" customHeight="1">
      <c r="A402" s="1"/>
      <c r="B402" s="1"/>
      <c r="C402" s="1"/>
      <c r="D402" s="1"/>
      <c r="E402" s="1"/>
      <c r="F402" s="1"/>
      <c r="G402" s="1"/>
      <c r="H402" s="1"/>
      <c r="I402" s="1"/>
      <c r="J402" s="1"/>
      <c r="K402" s="1"/>
      <c r="L402" s="1"/>
      <c r="M402" s="109">
        <v>430.0</v>
      </c>
      <c r="N402" s="110" t="s">
        <v>1298</v>
      </c>
      <c r="O402" s="118">
        <v>2.0</v>
      </c>
      <c r="P402" s="63"/>
      <c r="Q402" s="63"/>
      <c r="R402" s="63"/>
      <c r="S402" s="63"/>
      <c r="T402" s="48" t="s">
        <v>1299</v>
      </c>
      <c r="U402" s="48" t="s">
        <v>1300</v>
      </c>
      <c r="V402" s="1"/>
      <c r="W402" s="1"/>
      <c r="X402" s="1"/>
      <c r="Y402" s="1"/>
      <c r="Z402" s="1"/>
    </row>
    <row r="403" ht="12.75" hidden="1" customHeight="1">
      <c r="A403" s="1"/>
      <c r="B403" s="1"/>
      <c r="C403" s="1"/>
      <c r="D403" s="1"/>
      <c r="E403" s="1"/>
      <c r="F403" s="1"/>
      <c r="G403" s="1"/>
      <c r="H403" s="1"/>
      <c r="I403" s="1"/>
      <c r="J403" s="1"/>
      <c r="K403" s="1"/>
      <c r="L403" s="1"/>
      <c r="M403" s="109">
        <v>431.0</v>
      </c>
      <c r="N403" s="110" t="s">
        <v>1301</v>
      </c>
      <c r="O403" s="118">
        <v>18.0</v>
      </c>
      <c r="P403" s="63"/>
      <c r="Q403" s="63"/>
      <c r="R403" s="63"/>
      <c r="S403" s="63"/>
      <c r="T403" s="48" t="s">
        <v>1302</v>
      </c>
      <c r="U403" s="48" t="s">
        <v>1303</v>
      </c>
      <c r="V403" s="1"/>
      <c r="W403" s="1"/>
      <c r="X403" s="1"/>
      <c r="Y403" s="1"/>
      <c r="Z403" s="1"/>
    </row>
    <row r="404" ht="12.75" hidden="1" customHeight="1">
      <c r="A404" s="1"/>
      <c r="B404" s="1"/>
      <c r="C404" s="1"/>
      <c r="D404" s="1"/>
      <c r="E404" s="1"/>
      <c r="F404" s="1"/>
      <c r="G404" s="1"/>
      <c r="H404" s="1"/>
      <c r="I404" s="1"/>
      <c r="J404" s="1"/>
      <c r="K404" s="1"/>
      <c r="L404" s="1"/>
      <c r="M404" s="109">
        <v>432.0</v>
      </c>
      <c r="N404" s="110" t="s">
        <v>1304</v>
      </c>
      <c r="O404" s="118">
        <v>18.0</v>
      </c>
      <c r="P404" s="63"/>
      <c r="Q404" s="63"/>
      <c r="R404" s="63"/>
      <c r="S404" s="63"/>
      <c r="T404" s="48" t="s">
        <v>1305</v>
      </c>
      <c r="U404" s="48" t="s">
        <v>1306</v>
      </c>
      <c r="V404" s="1"/>
      <c r="W404" s="1"/>
      <c r="X404" s="1"/>
      <c r="Y404" s="1"/>
      <c r="Z404" s="1"/>
    </row>
    <row r="405" ht="12.75" hidden="1" customHeight="1">
      <c r="A405" s="1"/>
      <c r="B405" s="1"/>
      <c r="C405" s="1"/>
      <c r="D405" s="1"/>
      <c r="E405" s="1"/>
      <c r="F405" s="1"/>
      <c r="G405" s="1"/>
      <c r="H405" s="1"/>
      <c r="I405" s="1"/>
      <c r="J405" s="1"/>
      <c r="K405" s="1"/>
      <c r="L405" s="1"/>
      <c r="M405" s="109">
        <v>433.0</v>
      </c>
      <c r="N405" s="110" t="s">
        <v>1307</v>
      </c>
      <c r="O405" s="118">
        <v>18.0</v>
      </c>
      <c r="P405" s="63"/>
      <c r="Q405" s="63"/>
      <c r="R405" s="63"/>
      <c r="S405" s="63"/>
      <c r="T405" s="48" t="s">
        <v>1308</v>
      </c>
      <c r="U405" s="48" t="s">
        <v>1309</v>
      </c>
      <c r="V405" s="1"/>
      <c r="W405" s="1"/>
      <c r="X405" s="1"/>
      <c r="Y405" s="1"/>
      <c r="Z405" s="1"/>
    </row>
    <row r="406" ht="12.75" hidden="1" customHeight="1">
      <c r="A406" s="1"/>
      <c r="B406" s="1"/>
      <c r="C406" s="1"/>
      <c r="D406" s="1"/>
      <c r="E406" s="1"/>
      <c r="F406" s="1"/>
      <c r="G406" s="1"/>
      <c r="H406" s="1"/>
      <c r="I406" s="1"/>
      <c r="J406" s="1"/>
      <c r="K406" s="1"/>
      <c r="L406" s="1"/>
      <c r="M406" s="109">
        <v>435.0</v>
      </c>
      <c r="N406" s="110" t="s">
        <v>1310</v>
      </c>
      <c r="O406" s="118">
        <v>18.0</v>
      </c>
      <c r="P406" s="63"/>
      <c r="Q406" s="63"/>
      <c r="R406" s="63"/>
      <c r="S406" s="63"/>
      <c r="T406" s="48" t="s">
        <v>1311</v>
      </c>
      <c r="U406" s="48" t="s">
        <v>1312</v>
      </c>
      <c r="V406" s="1"/>
      <c r="W406" s="1"/>
      <c r="X406" s="1"/>
      <c r="Y406" s="1"/>
      <c r="Z406" s="1"/>
    </row>
    <row r="407" ht="12.75" hidden="1" customHeight="1">
      <c r="A407" s="1"/>
      <c r="B407" s="1"/>
      <c r="C407" s="1"/>
      <c r="D407" s="1"/>
      <c r="E407" s="1"/>
      <c r="F407" s="1"/>
      <c r="G407" s="1"/>
      <c r="H407" s="1"/>
      <c r="I407" s="1"/>
      <c r="J407" s="1"/>
      <c r="K407" s="1"/>
      <c r="L407" s="1"/>
      <c r="M407" s="109">
        <v>436.0</v>
      </c>
      <c r="N407" s="110" t="s">
        <v>1313</v>
      </c>
      <c r="O407" s="118">
        <v>1.0</v>
      </c>
      <c r="P407" s="63"/>
      <c r="Q407" s="63"/>
      <c r="R407" s="63"/>
      <c r="S407" s="63"/>
      <c r="T407" s="48" t="s">
        <v>1314</v>
      </c>
      <c r="U407" s="48" t="s">
        <v>1315</v>
      </c>
      <c r="V407" s="1"/>
      <c r="W407" s="1"/>
      <c r="X407" s="1"/>
      <c r="Y407" s="1"/>
      <c r="Z407" s="1"/>
    </row>
    <row r="408" ht="12.75" hidden="1" customHeight="1">
      <c r="A408" s="1"/>
      <c r="B408" s="1"/>
      <c r="C408" s="1"/>
      <c r="D408" s="1"/>
      <c r="E408" s="1"/>
      <c r="F408" s="1"/>
      <c r="G408" s="1"/>
      <c r="H408" s="1"/>
      <c r="I408" s="1"/>
      <c r="J408" s="1"/>
      <c r="K408" s="1"/>
      <c r="L408" s="1"/>
      <c r="M408" s="109">
        <v>437.0</v>
      </c>
      <c r="N408" s="110" t="s">
        <v>1316</v>
      </c>
      <c r="O408" s="118">
        <v>5.0</v>
      </c>
      <c r="P408" s="63"/>
      <c r="Q408" s="63"/>
      <c r="R408" s="63"/>
      <c r="S408" s="63"/>
      <c r="T408" s="48" t="s">
        <v>1317</v>
      </c>
      <c r="U408" s="48" t="s">
        <v>1318</v>
      </c>
      <c r="V408" s="1"/>
      <c r="W408" s="1"/>
      <c r="X408" s="1"/>
      <c r="Y408" s="1"/>
      <c r="Z408" s="1"/>
    </row>
    <row r="409" ht="12.75" hidden="1" customHeight="1">
      <c r="A409" s="1"/>
      <c r="B409" s="1"/>
      <c r="C409" s="1"/>
      <c r="D409" s="1"/>
      <c r="E409" s="1"/>
      <c r="F409" s="1"/>
      <c r="G409" s="1"/>
      <c r="H409" s="1"/>
      <c r="I409" s="1"/>
      <c r="J409" s="1"/>
      <c r="K409" s="1"/>
      <c r="L409" s="1"/>
      <c r="M409" s="109">
        <v>438.0</v>
      </c>
      <c r="N409" s="110" t="s">
        <v>1319</v>
      </c>
      <c r="O409" s="118">
        <v>5.0</v>
      </c>
      <c r="P409" s="63"/>
      <c r="Q409" s="63"/>
      <c r="R409" s="63"/>
      <c r="S409" s="63"/>
      <c r="T409" s="48" t="s">
        <v>1320</v>
      </c>
      <c r="U409" s="48" t="s">
        <v>1321</v>
      </c>
      <c r="V409" s="1"/>
      <c r="W409" s="1"/>
      <c r="X409" s="1"/>
      <c r="Y409" s="1"/>
      <c r="Z409" s="1"/>
    </row>
    <row r="410" ht="12.75" hidden="1" customHeight="1">
      <c r="A410" s="1"/>
      <c r="B410" s="1"/>
      <c r="C410" s="1"/>
      <c r="D410" s="1"/>
      <c r="E410" s="1"/>
      <c r="F410" s="1"/>
      <c r="G410" s="1"/>
      <c r="H410" s="1"/>
      <c r="I410" s="1"/>
      <c r="J410" s="1"/>
      <c r="K410" s="1"/>
      <c r="L410" s="1"/>
      <c r="M410" s="109">
        <v>439.0</v>
      </c>
      <c r="N410" s="110" t="s">
        <v>1322</v>
      </c>
      <c r="O410" s="118">
        <v>6.0</v>
      </c>
      <c r="P410" s="63"/>
      <c r="Q410" s="63"/>
      <c r="R410" s="63"/>
      <c r="S410" s="63"/>
      <c r="T410" s="48" t="s">
        <v>1323</v>
      </c>
      <c r="U410" s="48" t="s">
        <v>1324</v>
      </c>
      <c r="V410" s="1"/>
      <c r="W410" s="1"/>
      <c r="X410" s="1"/>
      <c r="Y410" s="1"/>
      <c r="Z410" s="1"/>
    </row>
    <row r="411" ht="12.75" hidden="1" customHeight="1">
      <c r="A411" s="1"/>
      <c r="B411" s="1"/>
      <c r="C411" s="1"/>
      <c r="D411" s="1"/>
      <c r="E411" s="1"/>
      <c r="F411" s="1"/>
      <c r="G411" s="1"/>
      <c r="H411" s="1"/>
      <c r="I411" s="1"/>
      <c r="J411" s="1"/>
      <c r="K411" s="1"/>
      <c r="L411" s="1"/>
      <c r="M411" s="109">
        <v>440.0</v>
      </c>
      <c r="N411" s="110" t="s">
        <v>1325</v>
      </c>
      <c r="O411" s="118">
        <v>20.0</v>
      </c>
      <c r="P411" s="63"/>
      <c r="Q411" s="63"/>
      <c r="R411" s="63"/>
      <c r="S411" s="63"/>
      <c r="T411" s="48" t="s">
        <v>1326</v>
      </c>
      <c r="U411" s="48" t="s">
        <v>1327</v>
      </c>
      <c r="V411" s="1"/>
      <c r="W411" s="1"/>
      <c r="X411" s="1"/>
      <c r="Y411" s="1"/>
      <c r="Z411" s="1"/>
    </row>
    <row r="412" ht="12.75" hidden="1" customHeight="1">
      <c r="A412" s="1"/>
      <c r="B412" s="1"/>
      <c r="C412" s="1"/>
      <c r="D412" s="1"/>
      <c r="E412" s="1"/>
      <c r="F412" s="1"/>
      <c r="G412" s="1"/>
      <c r="H412" s="1"/>
      <c r="I412" s="1"/>
      <c r="J412" s="1"/>
      <c r="K412" s="1"/>
      <c r="L412" s="1"/>
      <c r="M412" s="109">
        <v>441.0</v>
      </c>
      <c r="N412" s="110" t="s">
        <v>1328</v>
      </c>
      <c r="O412" s="118">
        <v>20.0</v>
      </c>
      <c r="P412" s="63"/>
      <c r="Q412" s="63"/>
      <c r="R412" s="63"/>
      <c r="S412" s="63"/>
      <c r="T412" s="48" t="s">
        <v>1329</v>
      </c>
      <c r="U412" s="48" t="s">
        <v>1330</v>
      </c>
      <c r="V412" s="1"/>
      <c r="W412" s="1"/>
      <c r="X412" s="1"/>
      <c r="Y412" s="1"/>
      <c r="Z412" s="1"/>
    </row>
    <row r="413" ht="12.75" hidden="1" customHeight="1">
      <c r="A413" s="1"/>
      <c r="B413" s="1"/>
      <c r="C413" s="1"/>
      <c r="D413" s="1"/>
      <c r="E413" s="1"/>
      <c r="F413" s="1"/>
      <c r="G413" s="1"/>
      <c r="H413" s="1"/>
      <c r="I413" s="1"/>
      <c r="J413" s="1"/>
      <c r="K413" s="1"/>
      <c r="L413" s="1"/>
      <c r="M413" s="109">
        <v>442.0</v>
      </c>
      <c r="N413" s="110" t="s">
        <v>1331</v>
      </c>
      <c r="O413" s="118">
        <v>6.0</v>
      </c>
      <c r="P413" s="63"/>
      <c r="Q413" s="63"/>
      <c r="R413" s="63"/>
      <c r="S413" s="63"/>
      <c r="T413" s="48" t="s">
        <v>1332</v>
      </c>
      <c r="U413" s="48" t="s">
        <v>1333</v>
      </c>
      <c r="V413" s="1"/>
      <c r="W413" s="1"/>
      <c r="X413" s="1"/>
      <c r="Y413" s="1"/>
      <c r="Z413" s="1"/>
    </row>
    <row r="414" ht="12.75" hidden="1" customHeight="1">
      <c r="A414" s="1"/>
      <c r="B414" s="1"/>
      <c r="C414" s="1"/>
      <c r="D414" s="1"/>
      <c r="E414" s="1"/>
      <c r="F414" s="1"/>
      <c r="G414" s="1"/>
      <c r="H414" s="1"/>
      <c r="I414" s="1"/>
      <c r="J414" s="1"/>
      <c r="K414" s="1"/>
      <c r="L414" s="1"/>
      <c r="M414" s="109">
        <v>443.0</v>
      </c>
      <c r="N414" s="110" t="s">
        <v>1334</v>
      </c>
      <c r="O414" s="118">
        <v>17.0</v>
      </c>
      <c r="P414" s="63"/>
      <c r="Q414" s="63"/>
      <c r="R414" s="63"/>
      <c r="S414" s="63"/>
      <c r="T414" s="48" t="s">
        <v>1335</v>
      </c>
      <c r="U414" s="48" t="s">
        <v>1336</v>
      </c>
      <c r="V414" s="1"/>
      <c r="W414" s="1"/>
      <c r="X414" s="1"/>
      <c r="Y414" s="1"/>
      <c r="Z414" s="1"/>
    </row>
    <row r="415" ht="12.75" hidden="1" customHeight="1">
      <c r="A415" s="1"/>
      <c r="B415" s="1"/>
      <c r="C415" s="1"/>
      <c r="D415" s="1"/>
      <c r="E415" s="1"/>
      <c r="F415" s="1"/>
      <c r="G415" s="1"/>
      <c r="H415" s="1"/>
      <c r="I415" s="1"/>
      <c r="J415" s="1"/>
      <c r="K415" s="1"/>
      <c r="L415" s="1"/>
      <c r="M415" s="109">
        <v>444.0</v>
      </c>
      <c r="N415" s="110" t="s">
        <v>1337</v>
      </c>
      <c r="O415" s="118">
        <v>15.0</v>
      </c>
      <c r="P415" s="63"/>
      <c r="Q415" s="63"/>
      <c r="R415" s="63"/>
      <c r="S415" s="63"/>
      <c r="T415" s="48" t="s">
        <v>1338</v>
      </c>
      <c r="U415" s="48" t="s">
        <v>1339</v>
      </c>
      <c r="V415" s="1"/>
      <c r="W415" s="1"/>
      <c r="X415" s="1"/>
      <c r="Y415" s="1"/>
      <c r="Z415" s="1"/>
    </row>
    <row r="416" ht="12.75" hidden="1" customHeight="1">
      <c r="A416" s="1"/>
      <c r="B416" s="1"/>
      <c r="C416" s="1"/>
      <c r="D416" s="1"/>
      <c r="E416" s="1"/>
      <c r="F416" s="1"/>
      <c r="G416" s="1"/>
      <c r="H416" s="1"/>
      <c r="I416" s="1"/>
      <c r="J416" s="1"/>
      <c r="K416" s="1"/>
      <c r="L416" s="1"/>
      <c r="M416" s="109">
        <v>445.0</v>
      </c>
      <c r="N416" s="110" t="s">
        <v>1340</v>
      </c>
      <c r="O416" s="118">
        <v>13.0</v>
      </c>
      <c r="P416" s="63"/>
      <c r="Q416" s="63"/>
      <c r="R416" s="63"/>
      <c r="S416" s="63"/>
      <c r="T416" s="48" t="s">
        <v>1341</v>
      </c>
      <c r="U416" s="48" t="s">
        <v>1342</v>
      </c>
      <c r="V416" s="1"/>
      <c r="W416" s="1"/>
      <c r="X416" s="1"/>
      <c r="Y416" s="1"/>
      <c r="Z416" s="1"/>
    </row>
    <row r="417" ht="12.75" hidden="1" customHeight="1">
      <c r="A417" s="1"/>
      <c r="B417" s="1"/>
      <c r="C417" s="1"/>
      <c r="D417" s="1"/>
      <c r="E417" s="1"/>
      <c r="F417" s="1"/>
      <c r="G417" s="1"/>
      <c r="H417" s="1"/>
      <c r="I417" s="1"/>
      <c r="J417" s="1"/>
      <c r="K417" s="1"/>
      <c r="L417" s="1"/>
      <c r="M417" s="109">
        <v>447.0</v>
      </c>
      <c r="N417" s="110" t="s">
        <v>1343</v>
      </c>
      <c r="O417" s="118">
        <v>17.0</v>
      </c>
      <c r="P417" s="63"/>
      <c r="Q417" s="63"/>
      <c r="R417" s="63"/>
      <c r="S417" s="63"/>
      <c r="T417" s="48" t="s">
        <v>1344</v>
      </c>
      <c r="U417" s="48" t="s">
        <v>1345</v>
      </c>
      <c r="V417" s="1"/>
      <c r="W417" s="1"/>
      <c r="X417" s="1"/>
      <c r="Y417" s="1"/>
      <c r="Z417" s="1"/>
    </row>
    <row r="418" ht="12.75" hidden="1" customHeight="1">
      <c r="A418" s="1"/>
      <c r="B418" s="1"/>
      <c r="C418" s="1"/>
      <c r="D418" s="1"/>
      <c r="E418" s="1"/>
      <c r="F418" s="1"/>
      <c r="G418" s="1"/>
      <c r="H418" s="1"/>
      <c r="I418" s="1"/>
      <c r="J418" s="1"/>
      <c r="K418" s="1"/>
      <c r="L418" s="1"/>
      <c r="M418" s="109">
        <v>449.0</v>
      </c>
      <c r="N418" s="110" t="s">
        <v>1346</v>
      </c>
      <c r="O418" s="118">
        <v>10.0</v>
      </c>
      <c r="P418" s="63"/>
      <c r="Q418" s="63"/>
      <c r="R418" s="63"/>
      <c r="S418" s="63"/>
      <c r="T418" s="48" t="s">
        <v>1347</v>
      </c>
      <c r="U418" s="48" t="s">
        <v>1348</v>
      </c>
      <c r="V418" s="1"/>
      <c r="W418" s="1"/>
      <c r="X418" s="1"/>
      <c r="Y418" s="1"/>
      <c r="Z418" s="1"/>
    </row>
    <row r="419" ht="12.75" hidden="1" customHeight="1">
      <c r="A419" s="1"/>
      <c r="B419" s="1"/>
      <c r="C419" s="1"/>
      <c r="D419" s="1"/>
      <c r="E419" s="1"/>
      <c r="F419" s="1"/>
      <c r="G419" s="1"/>
      <c r="H419" s="1"/>
      <c r="I419" s="1"/>
      <c r="J419" s="1"/>
      <c r="K419" s="1"/>
      <c r="L419" s="1"/>
      <c r="M419" s="109">
        <v>450.0</v>
      </c>
      <c r="N419" s="110" t="s">
        <v>1349</v>
      </c>
      <c r="O419" s="118">
        <v>7.0</v>
      </c>
      <c r="P419" s="63"/>
      <c r="Q419" s="63"/>
      <c r="R419" s="63"/>
      <c r="S419" s="63"/>
      <c r="T419" s="48" t="s">
        <v>1350</v>
      </c>
      <c r="U419" s="48" t="s">
        <v>1351</v>
      </c>
      <c r="V419" s="1"/>
      <c r="W419" s="1"/>
      <c r="X419" s="1"/>
      <c r="Y419" s="1"/>
      <c r="Z419" s="1"/>
    </row>
    <row r="420" ht="12.75" hidden="1" customHeight="1">
      <c r="A420" s="1"/>
      <c r="B420" s="1"/>
      <c r="C420" s="1"/>
      <c r="D420" s="1"/>
      <c r="E420" s="1"/>
      <c r="F420" s="1"/>
      <c r="G420" s="1"/>
      <c r="H420" s="1"/>
      <c r="I420" s="1"/>
      <c r="J420" s="1"/>
      <c r="K420" s="1"/>
      <c r="L420" s="1"/>
      <c r="M420" s="109">
        <v>452.0</v>
      </c>
      <c r="N420" s="110" t="s">
        <v>1352</v>
      </c>
      <c r="O420" s="118">
        <v>20.0</v>
      </c>
      <c r="P420" s="63"/>
      <c r="Q420" s="63"/>
      <c r="R420" s="63"/>
      <c r="S420" s="63"/>
      <c r="T420" s="48" t="s">
        <v>1353</v>
      </c>
      <c r="U420" s="48" t="s">
        <v>1354</v>
      </c>
      <c r="V420" s="1"/>
      <c r="W420" s="1"/>
      <c r="X420" s="1"/>
      <c r="Y420" s="1"/>
      <c r="Z420" s="1"/>
    </row>
    <row r="421" ht="12.75" hidden="1" customHeight="1">
      <c r="A421" s="1"/>
      <c r="B421" s="1"/>
      <c r="C421" s="1"/>
      <c r="D421" s="1"/>
      <c r="E421" s="1"/>
      <c r="F421" s="1"/>
      <c r="G421" s="1"/>
      <c r="H421" s="1"/>
      <c r="I421" s="1"/>
      <c r="J421" s="1"/>
      <c r="K421" s="1"/>
      <c r="L421" s="1"/>
      <c r="M421" s="109">
        <v>453.0</v>
      </c>
      <c r="N421" s="110" t="s">
        <v>1355</v>
      </c>
      <c r="O421" s="118">
        <v>18.0</v>
      </c>
      <c r="P421" s="63"/>
      <c r="Q421" s="63"/>
      <c r="R421" s="63"/>
      <c r="S421" s="63"/>
      <c r="T421" s="48" t="s">
        <v>1356</v>
      </c>
      <c r="U421" s="48" t="s">
        <v>1357</v>
      </c>
      <c r="V421" s="1"/>
      <c r="W421" s="1"/>
      <c r="X421" s="1"/>
      <c r="Y421" s="1"/>
      <c r="Z421" s="1"/>
    </row>
    <row r="422" ht="12.75" hidden="1" customHeight="1">
      <c r="A422" s="1"/>
      <c r="B422" s="1"/>
      <c r="C422" s="1"/>
      <c r="D422" s="1"/>
      <c r="E422" s="1"/>
      <c r="F422" s="1"/>
      <c r="G422" s="1"/>
      <c r="H422" s="1"/>
      <c r="I422" s="1"/>
      <c r="J422" s="1"/>
      <c r="K422" s="1"/>
      <c r="L422" s="1"/>
      <c r="M422" s="109">
        <v>454.0</v>
      </c>
      <c r="N422" s="110" t="s">
        <v>1358</v>
      </c>
      <c r="O422" s="118">
        <v>15.0</v>
      </c>
      <c r="P422" s="63"/>
      <c r="Q422" s="63"/>
      <c r="R422" s="63"/>
      <c r="S422" s="63"/>
      <c r="T422" s="48" t="s">
        <v>1359</v>
      </c>
      <c r="U422" s="48" t="s">
        <v>1360</v>
      </c>
      <c r="V422" s="1"/>
      <c r="W422" s="1"/>
      <c r="X422" s="1"/>
      <c r="Y422" s="1"/>
      <c r="Z422" s="1"/>
    </row>
    <row r="423" ht="12.75" hidden="1" customHeight="1">
      <c r="A423" s="1"/>
      <c r="B423" s="1"/>
      <c r="C423" s="1"/>
      <c r="D423" s="1"/>
      <c r="E423" s="1"/>
      <c r="F423" s="1"/>
      <c r="G423" s="1"/>
      <c r="H423" s="1"/>
      <c r="I423" s="1"/>
      <c r="J423" s="1"/>
      <c r="K423" s="1"/>
      <c r="L423" s="1"/>
      <c r="M423" s="109">
        <v>455.0</v>
      </c>
      <c r="N423" s="110" t="s">
        <v>1361</v>
      </c>
      <c r="O423" s="118">
        <v>9.0</v>
      </c>
      <c r="P423" s="63"/>
      <c r="Q423" s="63"/>
      <c r="R423" s="63"/>
      <c r="S423" s="63"/>
      <c r="T423" s="48" t="s">
        <v>1362</v>
      </c>
      <c r="U423" s="48" t="s">
        <v>1363</v>
      </c>
      <c r="V423" s="1"/>
      <c r="W423" s="1"/>
      <c r="X423" s="1"/>
      <c r="Y423" s="1"/>
      <c r="Z423" s="1"/>
    </row>
    <row r="424" ht="12.75" hidden="1" customHeight="1">
      <c r="A424" s="1"/>
      <c r="B424" s="1"/>
      <c r="C424" s="1"/>
      <c r="D424" s="1"/>
      <c r="E424" s="1"/>
      <c r="F424" s="1"/>
      <c r="G424" s="1"/>
      <c r="H424" s="1"/>
      <c r="I424" s="1"/>
      <c r="J424" s="1"/>
      <c r="K424" s="1"/>
      <c r="L424" s="1"/>
      <c r="M424" s="109">
        <v>456.0</v>
      </c>
      <c r="N424" s="110" t="s">
        <v>1364</v>
      </c>
      <c r="O424" s="118">
        <v>16.0</v>
      </c>
      <c r="P424" s="63"/>
      <c r="Q424" s="63"/>
      <c r="R424" s="63"/>
      <c r="S424" s="63"/>
      <c r="T424" s="48" t="s">
        <v>1365</v>
      </c>
      <c r="U424" s="48" t="s">
        <v>1366</v>
      </c>
      <c r="V424" s="1"/>
      <c r="W424" s="1"/>
      <c r="X424" s="1"/>
      <c r="Y424" s="1"/>
      <c r="Z424" s="1"/>
    </row>
    <row r="425" ht="12.75" hidden="1" customHeight="1">
      <c r="A425" s="1"/>
      <c r="B425" s="1"/>
      <c r="C425" s="1"/>
      <c r="D425" s="1"/>
      <c r="E425" s="1"/>
      <c r="F425" s="1"/>
      <c r="G425" s="1"/>
      <c r="H425" s="1"/>
      <c r="I425" s="1"/>
      <c r="J425" s="1"/>
      <c r="K425" s="1"/>
      <c r="L425" s="1"/>
      <c r="M425" s="109">
        <v>457.0</v>
      </c>
      <c r="N425" s="110" t="s">
        <v>1367</v>
      </c>
      <c r="O425" s="118">
        <v>3.0</v>
      </c>
      <c r="P425" s="63"/>
      <c r="Q425" s="63"/>
      <c r="R425" s="63"/>
      <c r="S425" s="63"/>
      <c r="T425" s="48" t="s">
        <v>1368</v>
      </c>
      <c r="U425" s="48" t="s">
        <v>1369</v>
      </c>
      <c r="V425" s="1"/>
      <c r="W425" s="1"/>
      <c r="X425" s="1"/>
      <c r="Y425" s="1"/>
      <c r="Z425" s="1"/>
    </row>
    <row r="426" ht="12.75" hidden="1" customHeight="1">
      <c r="A426" s="1"/>
      <c r="B426" s="1"/>
      <c r="C426" s="1"/>
      <c r="D426" s="1"/>
      <c r="E426" s="1"/>
      <c r="F426" s="1"/>
      <c r="G426" s="1"/>
      <c r="H426" s="1"/>
      <c r="I426" s="1"/>
      <c r="J426" s="1"/>
      <c r="K426" s="1"/>
      <c r="L426" s="1"/>
      <c r="M426" s="109">
        <v>458.0</v>
      </c>
      <c r="N426" s="110" t="s">
        <v>1370</v>
      </c>
      <c r="O426" s="118">
        <v>16.0</v>
      </c>
      <c r="P426" s="63"/>
      <c r="Q426" s="63"/>
      <c r="R426" s="63"/>
      <c r="S426" s="63"/>
      <c r="T426" s="48" t="s">
        <v>1371</v>
      </c>
      <c r="U426" s="48" t="s">
        <v>1372</v>
      </c>
      <c r="V426" s="1"/>
      <c r="W426" s="1"/>
      <c r="X426" s="1"/>
      <c r="Y426" s="1"/>
      <c r="Z426" s="1"/>
    </row>
    <row r="427" ht="12.75" hidden="1" customHeight="1">
      <c r="A427" s="1"/>
      <c r="B427" s="1"/>
      <c r="C427" s="1"/>
      <c r="D427" s="1"/>
      <c r="E427" s="1"/>
      <c r="F427" s="1"/>
      <c r="G427" s="1"/>
      <c r="H427" s="1"/>
      <c r="I427" s="1"/>
      <c r="J427" s="1"/>
      <c r="K427" s="1"/>
      <c r="L427" s="1"/>
      <c r="M427" s="109">
        <v>459.0</v>
      </c>
      <c r="N427" s="110" t="s">
        <v>1373</v>
      </c>
      <c r="O427" s="118">
        <v>16.0</v>
      </c>
      <c r="P427" s="63"/>
      <c r="Q427" s="63"/>
      <c r="R427" s="63"/>
      <c r="S427" s="63"/>
      <c r="T427" s="48" t="s">
        <v>1374</v>
      </c>
      <c r="U427" s="48" t="s">
        <v>1375</v>
      </c>
      <c r="V427" s="1"/>
      <c r="W427" s="1"/>
      <c r="X427" s="1"/>
      <c r="Y427" s="1"/>
      <c r="Z427" s="1"/>
    </row>
    <row r="428" ht="12.75" hidden="1" customHeight="1">
      <c r="A428" s="1"/>
      <c r="B428" s="1"/>
      <c r="C428" s="1"/>
      <c r="D428" s="1"/>
      <c r="E428" s="1"/>
      <c r="F428" s="1"/>
      <c r="G428" s="1"/>
      <c r="H428" s="1"/>
      <c r="I428" s="1"/>
      <c r="J428" s="1"/>
      <c r="K428" s="1"/>
      <c r="L428" s="1"/>
      <c r="M428" s="109">
        <v>460.0</v>
      </c>
      <c r="N428" s="110" t="s">
        <v>1376</v>
      </c>
      <c r="O428" s="118">
        <v>17.0</v>
      </c>
      <c r="P428" s="63"/>
      <c r="Q428" s="63"/>
      <c r="R428" s="63"/>
      <c r="S428" s="63"/>
      <c r="T428" s="48" t="s">
        <v>1377</v>
      </c>
      <c r="U428" s="48" t="s">
        <v>1378</v>
      </c>
      <c r="V428" s="1"/>
      <c r="W428" s="1"/>
      <c r="X428" s="1"/>
      <c r="Y428" s="1"/>
      <c r="Z428" s="1"/>
    </row>
    <row r="429" ht="12.75" hidden="1" customHeight="1">
      <c r="A429" s="1"/>
      <c r="B429" s="1"/>
      <c r="C429" s="1"/>
      <c r="D429" s="1"/>
      <c r="E429" s="1"/>
      <c r="F429" s="1"/>
      <c r="G429" s="1"/>
      <c r="H429" s="1"/>
      <c r="I429" s="1"/>
      <c r="J429" s="1"/>
      <c r="K429" s="1"/>
      <c r="L429" s="1"/>
      <c r="M429" s="109">
        <v>461.0</v>
      </c>
      <c r="N429" s="110" t="s">
        <v>1379</v>
      </c>
      <c r="O429" s="118">
        <v>14.0</v>
      </c>
      <c r="P429" s="63"/>
      <c r="Q429" s="63"/>
      <c r="R429" s="63"/>
      <c r="S429" s="63"/>
      <c r="T429" s="48" t="s">
        <v>1380</v>
      </c>
      <c r="U429" s="48" t="s">
        <v>1381</v>
      </c>
      <c r="V429" s="1"/>
      <c r="W429" s="1"/>
      <c r="X429" s="1"/>
      <c r="Y429" s="1"/>
      <c r="Z429" s="1"/>
    </row>
    <row r="430" ht="12.75" hidden="1" customHeight="1">
      <c r="A430" s="1"/>
      <c r="B430" s="1"/>
      <c r="C430" s="1"/>
      <c r="D430" s="1"/>
      <c r="E430" s="1"/>
      <c r="F430" s="1"/>
      <c r="G430" s="1"/>
      <c r="H430" s="1"/>
      <c r="I430" s="1"/>
      <c r="J430" s="1"/>
      <c r="K430" s="1"/>
      <c r="L430" s="1"/>
      <c r="M430" s="109">
        <v>462.0</v>
      </c>
      <c r="N430" s="110" t="s">
        <v>1382</v>
      </c>
      <c r="O430" s="118">
        <v>5.0</v>
      </c>
      <c r="P430" s="63"/>
      <c r="Q430" s="63"/>
      <c r="R430" s="63"/>
      <c r="S430" s="63"/>
      <c r="T430" s="48" t="s">
        <v>1383</v>
      </c>
      <c r="U430" s="48" t="s">
        <v>1384</v>
      </c>
      <c r="V430" s="1"/>
      <c r="W430" s="1"/>
      <c r="X430" s="1"/>
      <c r="Y430" s="1"/>
      <c r="Z430" s="1"/>
    </row>
    <row r="431" ht="12.75" hidden="1" customHeight="1">
      <c r="A431" s="1"/>
      <c r="B431" s="1"/>
      <c r="C431" s="1"/>
      <c r="D431" s="1"/>
      <c r="E431" s="1"/>
      <c r="F431" s="1"/>
      <c r="G431" s="1"/>
      <c r="H431" s="1"/>
      <c r="I431" s="1"/>
      <c r="J431" s="1"/>
      <c r="K431" s="1"/>
      <c r="L431" s="1"/>
      <c r="M431" s="109">
        <v>463.0</v>
      </c>
      <c r="N431" s="110" t="s">
        <v>1385</v>
      </c>
      <c r="O431" s="118">
        <v>17.0</v>
      </c>
      <c r="P431" s="63"/>
      <c r="Q431" s="63"/>
      <c r="R431" s="63"/>
      <c r="S431" s="63"/>
      <c r="T431" s="48" t="s">
        <v>1386</v>
      </c>
      <c r="U431" s="48" t="s">
        <v>1387</v>
      </c>
      <c r="V431" s="1"/>
      <c r="W431" s="1"/>
      <c r="X431" s="1"/>
      <c r="Y431" s="1"/>
      <c r="Z431" s="1"/>
    </row>
    <row r="432" ht="12.75" hidden="1" customHeight="1">
      <c r="A432" s="1"/>
      <c r="B432" s="1"/>
      <c r="C432" s="1"/>
      <c r="D432" s="1"/>
      <c r="E432" s="1"/>
      <c r="F432" s="1"/>
      <c r="G432" s="1"/>
      <c r="H432" s="1"/>
      <c r="I432" s="1"/>
      <c r="J432" s="1"/>
      <c r="K432" s="1"/>
      <c r="L432" s="1"/>
      <c r="M432" s="109">
        <v>464.0</v>
      </c>
      <c r="N432" s="110" t="s">
        <v>1388</v>
      </c>
      <c r="O432" s="118">
        <v>16.0</v>
      </c>
      <c r="P432" s="63"/>
      <c r="Q432" s="63"/>
      <c r="R432" s="63"/>
      <c r="S432" s="63"/>
      <c r="T432" s="48" t="s">
        <v>1389</v>
      </c>
      <c r="U432" s="48" t="s">
        <v>1390</v>
      </c>
      <c r="V432" s="1"/>
      <c r="W432" s="1"/>
      <c r="X432" s="1"/>
      <c r="Y432" s="1"/>
      <c r="Z432" s="1"/>
    </row>
    <row r="433" ht="12.75" hidden="1" customHeight="1">
      <c r="A433" s="1"/>
      <c r="B433" s="1"/>
      <c r="C433" s="1"/>
      <c r="D433" s="1"/>
      <c r="E433" s="1"/>
      <c r="F433" s="1"/>
      <c r="G433" s="1"/>
      <c r="H433" s="1"/>
      <c r="I433" s="1"/>
      <c r="J433" s="1"/>
      <c r="K433" s="1"/>
      <c r="L433" s="1"/>
      <c r="M433" s="109">
        <v>466.0</v>
      </c>
      <c r="N433" s="110" t="s">
        <v>1391</v>
      </c>
      <c r="O433" s="118">
        <v>2.0</v>
      </c>
      <c r="P433" s="63"/>
      <c r="Q433" s="63"/>
      <c r="R433" s="63"/>
      <c r="S433" s="63"/>
      <c r="T433" s="48" t="s">
        <v>1392</v>
      </c>
      <c r="U433" s="48" t="s">
        <v>1393</v>
      </c>
      <c r="V433" s="1"/>
      <c r="W433" s="1"/>
      <c r="X433" s="1"/>
      <c r="Y433" s="1"/>
      <c r="Z433" s="1"/>
    </row>
    <row r="434" ht="12.75" hidden="1" customHeight="1">
      <c r="A434" s="1"/>
      <c r="B434" s="1"/>
      <c r="C434" s="1"/>
      <c r="D434" s="1"/>
      <c r="E434" s="1"/>
      <c r="F434" s="1"/>
      <c r="G434" s="1"/>
      <c r="H434" s="1"/>
      <c r="I434" s="1"/>
      <c r="J434" s="1"/>
      <c r="K434" s="1"/>
      <c r="L434" s="1"/>
      <c r="M434" s="109">
        <v>467.0</v>
      </c>
      <c r="N434" s="110" t="s">
        <v>1394</v>
      </c>
      <c r="O434" s="118">
        <v>9.0</v>
      </c>
      <c r="P434" s="63"/>
      <c r="Q434" s="63"/>
      <c r="R434" s="63"/>
      <c r="S434" s="63"/>
      <c r="T434" s="48" t="s">
        <v>1395</v>
      </c>
      <c r="U434" s="48" t="s">
        <v>1396</v>
      </c>
      <c r="V434" s="1"/>
      <c r="W434" s="1"/>
      <c r="X434" s="1"/>
      <c r="Y434" s="1"/>
      <c r="Z434" s="1"/>
    </row>
    <row r="435" ht="12.75" hidden="1" customHeight="1">
      <c r="A435" s="1"/>
      <c r="B435" s="1"/>
      <c r="C435" s="1"/>
      <c r="D435" s="1"/>
      <c r="E435" s="1"/>
      <c r="F435" s="1"/>
      <c r="G435" s="1"/>
      <c r="H435" s="1"/>
      <c r="I435" s="1"/>
      <c r="J435" s="1"/>
      <c r="K435" s="1"/>
      <c r="L435" s="1"/>
      <c r="M435" s="109">
        <v>468.0</v>
      </c>
      <c r="N435" s="110" t="s">
        <v>1397</v>
      </c>
      <c r="O435" s="118">
        <v>18.0</v>
      </c>
      <c r="P435" s="63"/>
      <c r="Q435" s="63"/>
      <c r="R435" s="63"/>
      <c r="S435" s="63"/>
      <c r="T435" s="48" t="s">
        <v>1398</v>
      </c>
      <c r="U435" s="48" t="s">
        <v>1399</v>
      </c>
      <c r="V435" s="1"/>
      <c r="W435" s="1"/>
      <c r="X435" s="1"/>
      <c r="Y435" s="1"/>
      <c r="Z435" s="1"/>
    </row>
    <row r="436" ht="12.75" hidden="1" customHeight="1">
      <c r="A436" s="1"/>
      <c r="B436" s="1"/>
      <c r="C436" s="1"/>
      <c r="D436" s="1"/>
      <c r="E436" s="1"/>
      <c r="F436" s="1"/>
      <c r="G436" s="1"/>
      <c r="H436" s="1"/>
      <c r="I436" s="1"/>
      <c r="J436" s="1"/>
      <c r="K436" s="1"/>
      <c r="L436" s="1"/>
      <c r="M436" s="109">
        <v>469.0</v>
      </c>
      <c r="N436" s="110" t="s">
        <v>1400</v>
      </c>
      <c r="O436" s="118">
        <v>15.0</v>
      </c>
      <c r="P436" s="63"/>
      <c r="Q436" s="63"/>
      <c r="R436" s="63"/>
      <c r="S436" s="63"/>
      <c r="T436" s="48" t="s">
        <v>1401</v>
      </c>
      <c r="U436" s="48" t="s">
        <v>1402</v>
      </c>
      <c r="V436" s="1"/>
      <c r="W436" s="1"/>
      <c r="X436" s="1"/>
      <c r="Y436" s="1"/>
      <c r="Z436" s="1"/>
    </row>
    <row r="437" ht="12.75" hidden="1" customHeight="1">
      <c r="A437" s="1"/>
      <c r="B437" s="1"/>
      <c r="C437" s="1"/>
      <c r="D437" s="1"/>
      <c r="E437" s="1"/>
      <c r="F437" s="1"/>
      <c r="G437" s="1"/>
      <c r="H437" s="1"/>
      <c r="I437" s="1"/>
      <c r="J437" s="1"/>
      <c r="K437" s="1"/>
      <c r="L437" s="1"/>
      <c r="M437" s="109">
        <v>471.0</v>
      </c>
      <c r="N437" s="110" t="s">
        <v>1403</v>
      </c>
      <c r="O437" s="118">
        <v>14.0</v>
      </c>
      <c r="P437" s="63"/>
      <c r="Q437" s="63"/>
      <c r="R437" s="63"/>
      <c r="S437" s="63"/>
      <c r="T437" s="48" t="s">
        <v>1404</v>
      </c>
      <c r="U437" s="48" t="s">
        <v>1405</v>
      </c>
      <c r="V437" s="1"/>
      <c r="W437" s="1"/>
      <c r="X437" s="1"/>
      <c r="Y437" s="1"/>
      <c r="Z437" s="1"/>
    </row>
    <row r="438" ht="12.75" hidden="1" customHeight="1">
      <c r="A438" s="1"/>
      <c r="B438" s="1"/>
      <c r="C438" s="1"/>
      <c r="D438" s="1"/>
      <c r="E438" s="1"/>
      <c r="F438" s="1"/>
      <c r="G438" s="1"/>
      <c r="H438" s="1"/>
      <c r="I438" s="1"/>
      <c r="J438" s="1"/>
      <c r="K438" s="1"/>
      <c r="L438" s="1"/>
      <c r="M438" s="109">
        <v>472.0</v>
      </c>
      <c r="N438" s="110" t="s">
        <v>1406</v>
      </c>
      <c r="O438" s="118">
        <v>5.0</v>
      </c>
      <c r="P438" s="63"/>
      <c r="Q438" s="63"/>
      <c r="R438" s="63"/>
      <c r="S438" s="63"/>
      <c r="T438" s="48" t="s">
        <v>1407</v>
      </c>
      <c r="U438" s="48" t="s">
        <v>1408</v>
      </c>
      <c r="V438" s="1"/>
      <c r="W438" s="1"/>
      <c r="X438" s="1"/>
      <c r="Y438" s="1"/>
      <c r="Z438" s="1"/>
    </row>
    <row r="439" ht="12.75" hidden="1" customHeight="1">
      <c r="A439" s="1"/>
      <c r="B439" s="1"/>
      <c r="C439" s="1"/>
      <c r="D439" s="1"/>
      <c r="E439" s="1"/>
      <c r="F439" s="1"/>
      <c r="G439" s="1"/>
      <c r="H439" s="1"/>
      <c r="I439" s="1"/>
      <c r="J439" s="1"/>
      <c r="K439" s="1"/>
      <c r="L439" s="1"/>
      <c r="M439" s="109">
        <v>473.0</v>
      </c>
      <c r="N439" s="110" t="s">
        <v>1409</v>
      </c>
      <c r="O439" s="118">
        <v>5.0</v>
      </c>
      <c r="P439" s="63"/>
      <c r="Q439" s="63"/>
      <c r="R439" s="63"/>
      <c r="S439" s="63"/>
      <c r="T439" s="48" t="s">
        <v>1410</v>
      </c>
      <c r="U439" s="48" t="s">
        <v>1411</v>
      </c>
      <c r="V439" s="1"/>
      <c r="W439" s="1"/>
      <c r="X439" s="1"/>
      <c r="Y439" s="1"/>
      <c r="Z439" s="1"/>
    </row>
    <row r="440" ht="12.75" hidden="1" customHeight="1">
      <c r="A440" s="1"/>
      <c r="B440" s="1"/>
      <c r="C440" s="1"/>
      <c r="D440" s="1"/>
      <c r="E440" s="1"/>
      <c r="F440" s="1"/>
      <c r="G440" s="1"/>
      <c r="H440" s="1"/>
      <c r="I440" s="1"/>
      <c r="J440" s="1"/>
      <c r="K440" s="1"/>
      <c r="L440" s="1"/>
      <c r="M440" s="109">
        <v>474.0</v>
      </c>
      <c r="N440" s="110" t="s">
        <v>1412</v>
      </c>
      <c r="O440" s="118">
        <v>19.0</v>
      </c>
      <c r="P440" s="63"/>
      <c r="Q440" s="63"/>
      <c r="R440" s="63"/>
      <c r="S440" s="63"/>
      <c r="T440" s="48" t="s">
        <v>1413</v>
      </c>
      <c r="U440" s="48" t="s">
        <v>1414</v>
      </c>
      <c r="V440" s="1"/>
      <c r="W440" s="1"/>
      <c r="X440" s="1"/>
      <c r="Y440" s="1"/>
      <c r="Z440" s="1"/>
    </row>
    <row r="441" ht="12.75" hidden="1" customHeight="1">
      <c r="A441" s="1"/>
      <c r="B441" s="1"/>
      <c r="C441" s="1"/>
      <c r="D441" s="1"/>
      <c r="E441" s="1"/>
      <c r="F441" s="1"/>
      <c r="G441" s="1"/>
      <c r="H441" s="1"/>
      <c r="I441" s="1"/>
      <c r="J441" s="1"/>
      <c r="K441" s="1"/>
      <c r="L441" s="1"/>
      <c r="M441" s="109">
        <v>475.0</v>
      </c>
      <c r="N441" s="110" t="s">
        <v>1415</v>
      </c>
      <c r="O441" s="118">
        <v>11.0</v>
      </c>
      <c r="P441" s="63"/>
      <c r="Q441" s="63"/>
      <c r="R441" s="63"/>
      <c r="S441" s="63"/>
      <c r="T441" s="48" t="s">
        <v>1416</v>
      </c>
      <c r="U441" s="48" t="s">
        <v>1417</v>
      </c>
      <c r="V441" s="1"/>
      <c r="W441" s="1"/>
      <c r="X441" s="1"/>
      <c r="Y441" s="1"/>
      <c r="Z441" s="1"/>
    </row>
    <row r="442" ht="12.75" hidden="1" customHeight="1">
      <c r="A442" s="1"/>
      <c r="B442" s="1"/>
      <c r="C442" s="1"/>
      <c r="D442" s="1"/>
      <c r="E442" s="1"/>
      <c r="F442" s="1"/>
      <c r="G442" s="1"/>
      <c r="H442" s="1"/>
      <c r="I442" s="1"/>
      <c r="J442" s="1"/>
      <c r="K442" s="1"/>
      <c r="L442" s="1"/>
      <c r="M442" s="109">
        <v>476.0</v>
      </c>
      <c r="N442" s="110" t="s">
        <v>1418</v>
      </c>
      <c r="O442" s="118">
        <v>12.0</v>
      </c>
      <c r="P442" s="63"/>
      <c r="Q442" s="63"/>
      <c r="R442" s="63"/>
      <c r="S442" s="63"/>
      <c r="T442" s="48" t="s">
        <v>1419</v>
      </c>
      <c r="U442" s="48" t="s">
        <v>1420</v>
      </c>
      <c r="V442" s="1"/>
      <c r="W442" s="1"/>
      <c r="X442" s="1"/>
      <c r="Y442" s="1"/>
      <c r="Z442" s="1"/>
    </row>
    <row r="443" ht="12.75" hidden="1" customHeight="1">
      <c r="A443" s="1"/>
      <c r="B443" s="1"/>
      <c r="C443" s="1"/>
      <c r="D443" s="1"/>
      <c r="E443" s="1"/>
      <c r="F443" s="1"/>
      <c r="G443" s="1"/>
      <c r="H443" s="1"/>
      <c r="I443" s="1"/>
      <c r="J443" s="1"/>
      <c r="K443" s="1"/>
      <c r="L443" s="1"/>
      <c r="M443" s="109">
        <v>477.0</v>
      </c>
      <c r="N443" s="110" t="s">
        <v>1421</v>
      </c>
      <c r="O443" s="118">
        <v>3.0</v>
      </c>
      <c r="P443" s="63"/>
      <c r="Q443" s="63"/>
      <c r="R443" s="63"/>
      <c r="S443" s="63"/>
      <c r="T443" s="48" t="s">
        <v>1422</v>
      </c>
      <c r="U443" s="48" t="s">
        <v>1423</v>
      </c>
      <c r="V443" s="1"/>
      <c r="W443" s="1"/>
      <c r="X443" s="1"/>
      <c r="Y443" s="1"/>
      <c r="Z443" s="1"/>
    </row>
    <row r="444" ht="12.75" hidden="1" customHeight="1">
      <c r="A444" s="1"/>
      <c r="B444" s="1"/>
      <c r="C444" s="1"/>
      <c r="D444" s="1"/>
      <c r="E444" s="1"/>
      <c r="F444" s="1"/>
      <c r="G444" s="1"/>
      <c r="H444" s="1"/>
      <c r="I444" s="1"/>
      <c r="J444" s="1"/>
      <c r="K444" s="1"/>
      <c r="L444" s="1"/>
      <c r="M444" s="109">
        <v>478.0</v>
      </c>
      <c r="N444" s="110" t="s">
        <v>1424</v>
      </c>
      <c r="O444" s="118">
        <v>7.0</v>
      </c>
      <c r="P444" s="63"/>
      <c r="Q444" s="63"/>
      <c r="R444" s="63"/>
      <c r="S444" s="63"/>
      <c r="T444" s="48" t="s">
        <v>1425</v>
      </c>
      <c r="U444" s="48" t="s">
        <v>1426</v>
      </c>
      <c r="V444" s="1"/>
      <c r="W444" s="1"/>
      <c r="X444" s="1"/>
      <c r="Y444" s="1"/>
      <c r="Z444" s="1"/>
    </row>
    <row r="445" ht="12.75" hidden="1" customHeight="1">
      <c r="A445" s="1"/>
      <c r="B445" s="1"/>
      <c r="C445" s="1"/>
      <c r="D445" s="1"/>
      <c r="E445" s="1"/>
      <c r="F445" s="1"/>
      <c r="G445" s="1"/>
      <c r="H445" s="1"/>
      <c r="I445" s="1"/>
      <c r="J445" s="1"/>
      <c r="K445" s="1"/>
      <c r="L445" s="1"/>
      <c r="M445" s="109">
        <v>480.0</v>
      </c>
      <c r="N445" s="110" t="s">
        <v>1427</v>
      </c>
      <c r="O445" s="118">
        <v>7.0</v>
      </c>
      <c r="P445" s="63"/>
      <c r="Q445" s="63"/>
      <c r="R445" s="63"/>
      <c r="S445" s="63"/>
      <c r="T445" s="48" t="s">
        <v>1428</v>
      </c>
      <c r="U445" s="48" t="s">
        <v>1429</v>
      </c>
      <c r="V445" s="1"/>
      <c r="W445" s="1"/>
      <c r="X445" s="1"/>
      <c r="Y445" s="1"/>
      <c r="Z445" s="1"/>
    </row>
    <row r="446" ht="12.75" hidden="1" customHeight="1">
      <c r="A446" s="1"/>
      <c r="B446" s="1"/>
      <c r="C446" s="1"/>
      <c r="D446" s="1"/>
      <c r="E446" s="1"/>
      <c r="F446" s="1"/>
      <c r="G446" s="1"/>
      <c r="H446" s="1"/>
      <c r="I446" s="1"/>
      <c r="J446" s="1"/>
      <c r="K446" s="1"/>
      <c r="L446" s="1"/>
      <c r="M446" s="109">
        <v>481.0</v>
      </c>
      <c r="N446" s="110" t="s">
        <v>1430</v>
      </c>
      <c r="O446" s="118">
        <v>2.0</v>
      </c>
      <c r="P446" s="63"/>
      <c r="Q446" s="63"/>
      <c r="R446" s="63"/>
      <c r="S446" s="63"/>
      <c r="T446" s="48" t="s">
        <v>1431</v>
      </c>
      <c r="U446" s="48" t="s">
        <v>1432</v>
      </c>
      <c r="V446" s="1"/>
      <c r="W446" s="1"/>
      <c r="X446" s="1"/>
      <c r="Y446" s="1"/>
      <c r="Z446" s="1"/>
    </row>
    <row r="447" ht="12.75" hidden="1" customHeight="1">
      <c r="A447" s="1"/>
      <c r="B447" s="1"/>
      <c r="C447" s="1"/>
      <c r="D447" s="1"/>
      <c r="E447" s="1"/>
      <c r="F447" s="1"/>
      <c r="G447" s="1"/>
      <c r="H447" s="1"/>
      <c r="I447" s="1"/>
      <c r="J447" s="1"/>
      <c r="K447" s="1"/>
      <c r="L447" s="1"/>
      <c r="M447" s="109">
        <v>483.0</v>
      </c>
      <c r="N447" s="110" t="s">
        <v>1433</v>
      </c>
      <c r="O447" s="118">
        <v>7.0</v>
      </c>
      <c r="P447" s="63"/>
      <c r="Q447" s="63"/>
      <c r="R447" s="63"/>
      <c r="S447" s="63"/>
      <c r="T447" s="48" t="s">
        <v>1434</v>
      </c>
      <c r="U447" s="48" t="s">
        <v>1435</v>
      </c>
      <c r="V447" s="1"/>
      <c r="W447" s="1"/>
      <c r="X447" s="1"/>
      <c r="Y447" s="1"/>
      <c r="Z447" s="1"/>
    </row>
    <row r="448" ht="12.75" hidden="1" customHeight="1">
      <c r="A448" s="1"/>
      <c r="B448" s="1"/>
      <c r="C448" s="1"/>
      <c r="D448" s="1"/>
      <c r="E448" s="1"/>
      <c r="F448" s="1"/>
      <c r="G448" s="1"/>
      <c r="H448" s="1"/>
      <c r="I448" s="1"/>
      <c r="J448" s="1"/>
      <c r="K448" s="1"/>
      <c r="L448" s="1"/>
      <c r="M448" s="109">
        <v>484.0</v>
      </c>
      <c r="N448" s="110" t="s">
        <v>1436</v>
      </c>
      <c r="O448" s="118">
        <v>5.0</v>
      </c>
      <c r="P448" s="63"/>
      <c r="Q448" s="63"/>
      <c r="R448" s="63"/>
      <c r="S448" s="63"/>
      <c r="T448" s="48" t="s">
        <v>1437</v>
      </c>
      <c r="U448" s="48" t="s">
        <v>1438</v>
      </c>
      <c r="V448" s="1"/>
      <c r="W448" s="1"/>
      <c r="X448" s="1"/>
      <c r="Y448" s="1"/>
      <c r="Z448" s="1"/>
    </row>
    <row r="449" ht="12.75" hidden="1" customHeight="1">
      <c r="A449" s="1"/>
      <c r="B449" s="1"/>
      <c r="C449" s="1"/>
      <c r="D449" s="1"/>
      <c r="E449" s="1"/>
      <c r="F449" s="1"/>
      <c r="G449" s="1"/>
      <c r="H449" s="1"/>
      <c r="I449" s="1"/>
      <c r="J449" s="1"/>
      <c r="K449" s="1"/>
      <c r="L449" s="1"/>
      <c r="M449" s="109">
        <v>485.0</v>
      </c>
      <c r="N449" s="110" t="s">
        <v>1439</v>
      </c>
      <c r="O449" s="118">
        <v>14.0</v>
      </c>
      <c r="P449" s="63"/>
      <c r="Q449" s="63"/>
      <c r="R449" s="63"/>
      <c r="S449" s="63"/>
      <c r="T449" s="48" t="s">
        <v>1440</v>
      </c>
      <c r="U449" s="48" t="s">
        <v>1441</v>
      </c>
      <c r="V449" s="1"/>
      <c r="W449" s="1"/>
      <c r="X449" s="1"/>
      <c r="Y449" s="1"/>
      <c r="Z449" s="1"/>
    </row>
    <row r="450" ht="12.75" hidden="1" customHeight="1">
      <c r="A450" s="1"/>
      <c r="B450" s="1"/>
      <c r="C450" s="1"/>
      <c r="D450" s="1"/>
      <c r="E450" s="1"/>
      <c r="F450" s="1"/>
      <c r="G450" s="1"/>
      <c r="H450" s="1"/>
      <c r="I450" s="1"/>
      <c r="J450" s="1"/>
      <c r="K450" s="1"/>
      <c r="L450" s="1"/>
      <c r="M450" s="109">
        <v>486.0</v>
      </c>
      <c r="N450" s="110" t="s">
        <v>1442</v>
      </c>
      <c r="O450" s="118">
        <v>5.0</v>
      </c>
      <c r="P450" s="63"/>
      <c r="Q450" s="63"/>
      <c r="R450" s="63"/>
      <c r="S450" s="63"/>
      <c r="T450" s="48" t="s">
        <v>1443</v>
      </c>
      <c r="U450" s="48" t="s">
        <v>1444</v>
      </c>
      <c r="V450" s="1"/>
      <c r="W450" s="1"/>
      <c r="X450" s="1"/>
      <c r="Y450" s="1"/>
      <c r="Z450" s="1"/>
    </row>
    <row r="451" ht="12.75" hidden="1" customHeight="1">
      <c r="A451" s="1"/>
      <c r="B451" s="1"/>
      <c r="C451" s="1"/>
      <c r="D451" s="1"/>
      <c r="E451" s="1"/>
      <c r="F451" s="1"/>
      <c r="G451" s="1"/>
      <c r="H451" s="1"/>
      <c r="I451" s="1"/>
      <c r="J451" s="1"/>
      <c r="K451" s="1"/>
      <c r="L451" s="1"/>
      <c r="M451" s="109">
        <v>487.0</v>
      </c>
      <c r="N451" s="110" t="s">
        <v>1445</v>
      </c>
      <c r="O451" s="118">
        <v>16.0</v>
      </c>
      <c r="P451" s="63"/>
      <c r="Q451" s="63"/>
      <c r="R451" s="63"/>
      <c r="S451" s="63"/>
      <c r="T451" s="48" t="s">
        <v>1446</v>
      </c>
      <c r="U451" s="48" t="s">
        <v>1447</v>
      </c>
      <c r="V451" s="1"/>
      <c r="W451" s="1"/>
      <c r="X451" s="1"/>
      <c r="Y451" s="1"/>
      <c r="Z451" s="1"/>
    </row>
    <row r="452" ht="12.75" hidden="1" customHeight="1">
      <c r="A452" s="1"/>
      <c r="B452" s="1"/>
      <c r="C452" s="1"/>
      <c r="D452" s="1"/>
      <c r="E452" s="1"/>
      <c r="F452" s="1"/>
      <c r="G452" s="1"/>
      <c r="H452" s="1"/>
      <c r="I452" s="1"/>
      <c r="J452" s="1"/>
      <c r="K452" s="1"/>
      <c r="L452" s="1"/>
      <c r="M452" s="109">
        <v>488.0</v>
      </c>
      <c r="N452" s="110" t="s">
        <v>1448</v>
      </c>
      <c r="O452" s="118">
        <v>8.0</v>
      </c>
      <c r="P452" s="63"/>
      <c r="Q452" s="63"/>
      <c r="R452" s="63"/>
      <c r="S452" s="63"/>
      <c r="T452" s="48" t="s">
        <v>1449</v>
      </c>
      <c r="U452" s="48" t="s">
        <v>1450</v>
      </c>
      <c r="V452" s="1"/>
      <c r="W452" s="1"/>
      <c r="X452" s="1"/>
      <c r="Y452" s="1"/>
      <c r="Z452" s="1"/>
    </row>
    <row r="453" ht="12.75" hidden="1" customHeight="1">
      <c r="A453" s="1"/>
      <c r="B453" s="1"/>
      <c r="C453" s="1"/>
      <c r="D453" s="1"/>
      <c r="E453" s="1"/>
      <c r="F453" s="1"/>
      <c r="G453" s="1"/>
      <c r="H453" s="1"/>
      <c r="I453" s="1"/>
      <c r="J453" s="1"/>
      <c r="K453" s="1"/>
      <c r="L453" s="1"/>
      <c r="M453" s="109">
        <v>489.0</v>
      </c>
      <c r="N453" s="110" t="s">
        <v>1451</v>
      </c>
      <c r="O453" s="118">
        <v>13.0</v>
      </c>
      <c r="P453" s="63"/>
      <c r="Q453" s="63"/>
      <c r="R453" s="63"/>
      <c r="S453" s="63"/>
      <c r="T453" s="48" t="s">
        <v>1452</v>
      </c>
      <c r="U453" s="48" t="s">
        <v>1453</v>
      </c>
      <c r="V453" s="1"/>
      <c r="W453" s="1"/>
      <c r="X453" s="1"/>
      <c r="Y453" s="1"/>
      <c r="Z453" s="1"/>
    </row>
    <row r="454" ht="12.75" hidden="1" customHeight="1">
      <c r="A454" s="1"/>
      <c r="B454" s="1"/>
      <c r="C454" s="1"/>
      <c r="D454" s="1"/>
      <c r="E454" s="1"/>
      <c r="F454" s="1"/>
      <c r="G454" s="1"/>
      <c r="H454" s="1"/>
      <c r="I454" s="1"/>
      <c r="J454" s="1"/>
      <c r="K454" s="1"/>
      <c r="L454" s="1"/>
      <c r="M454" s="109">
        <v>490.0</v>
      </c>
      <c r="N454" s="110" t="s">
        <v>1454</v>
      </c>
      <c r="O454" s="118">
        <v>6.0</v>
      </c>
      <c r="P454" s="63"/>
      <c r="Q454" s="63"/>
      <c r="R454" s="63"/>
      <c r="S454" s="63"/>
      <c r="T454" s="48" t="s">
        <v>1455</v>
      </c>
      <c r="U454" s="48" t="s">
        <v>1456</v>
      </c>
      <c r="V454" s="1"/>
      <c r="W454" s="1"/>
      <c r="X454" s="1"/>
      <c r="Y454" s="1"/>
      <c r="Z454" s="1"/>
    </row>
    <row r="455" ht="12.75" hidden="1" customHeight="1">
      <c r="A455" s="1"/>
      <c r="B455" s="1"/>
      <c r="C455" s="1"/>
      <c r="D455" s="1"/>
      <c r="E455" s="1"/>
      <c r="F455" s="1"/>
      <c r="G455" s="1"/>
      <c r="H455" s="1"/>
      <c r="I455" s="1"/>
      <c r="J455" s="1"/>
      <c r="K455" s="1"/>
      <c r="L455" s="1"/>
      <c r="M455" s="109">
        <v>491.0</v>
      </c>
      <c r="N455" s="110" t="s">
        <v>1457</v>
      </c>
      <c r="O455" s="118">
        <v>10.0</v>
      </c>
      <c r="P455" s="63"/>
      <c r="Q455" s="63"/>
      <c r="R455" s="63"/>
      <c r="S455" s="63"/>
      <c r="T455" s="48" t="s">
        <v>1458</v>
      </c>
      <c r="U455" s="48" t="s">
        <v>1459</v>
      </c>
      <c r="V455" s="1"/>
      <c r="W455" s="1"/>
      <c r="X455" s="1"/>
      <c r="Y455" s="1"/>
      <c r="Z455" s="1"/>
    </row>
    <row r="456" ht="12.75" hidden="1" customHeight="1">
      <c r="A456" s="1"/>
      <c r="B456" s="1"/>
      <c r="C456" s="1"/>
      <c r="D456" s="1"/>
      <c r="E456" s="1"/>
      <c r="F456" s="1"/>
      <c r="G456" s="1"/>
      <c r="H456" s="1"/>
      <c r="I456" s="1"/>
      <c r="J456" s="1"/>
      <c r="K456" s="1"/>
      <c r="L456" s="1"/>
      <c r="M456" s="109">
        <v>492.0</v>
      </c>
      <c r="N456" s="110" t="s">
        <v>1460</v>
      </c>
      <c r="O456" s="118">
        <v>17.0</v>
      </c>
      <c r="P456" s="63"/>
      <c r="Q456" s="63"/>
      <c r="R456" s="63"/>
      <c r="S456" s="63"/>
      <c r="T456" s="48" t="s">
        <v>1461</v>
      </c>
      <c r="U456" s="48" t="s">
        <v>1462</v>
      </c>
      <c r="V456" s="1"/>
      <c r="W456" s="1"/>
      <c r="X456" s="1"/>
      <c r="Y456" s="1"/>
      <c r="Z456" s="1"/>
    </row>
    <row r="457" ht="12.75" hidden="1" customHeight="1">
      <c r="A457" s="1"/>
      <c r="B457" s="1"/>
      <c r="C457" s="1"/>
      <c r="D457" s="1"/>
      <c r="E457" s="1"/>
      <c r="F457" s="1"/>
      <c r="G457" s="1"/>
      <c r="H457" s="1"/>
      <c r="I457" s="1"/>
      <c r="J457" s="1"/>
      <c r="K457" s="1"/>
      <c r="L457" s="1"/>
      <c r="M457" s="109">
        <v>493.0</v>
      </c>
      <c r="N457" s="110" t="s">
        <v>1463</v>
      </c>
      <c r="O457" s="118">
        <v>5.0</v>
      </c>
      <c r="P457" s="63"/>
      <c r="Q457" s="63"/>
      <c r="R457" s="63"/>
      <c r="S457" s="63"/>
      <c r="T457" s="48" t="s">
        <v>1464</v>
      </c>
      <c r="U457" s="48" t="s">
        <v>1465</v>
      </c>
      <c r="V457" s="1"/>
      <c r="W457" s="1"/>
      <c r="X457" s="1"/>
      <c r="Y457" s="1"/>
      <c r="Z457" s="1"/>
    </row>
    <row r="458" ht="12.75" hidden="1" customHeight="1">
      <c r="A458" s="1"/>
      <c r="B458" s="1"/>
      <c r="C458" s="1"/>
      <c r="D458" s="1"/>
      <c r="E458" s="1"/>
      <c r="F458" s="1"/>
      <c r="G458" s="1"/>
      <c r="H458" s="1"/>
      <c r="I458" s="1"/>
      <c r="J458" s="1"/>
      <c r="K458" s="1"/>
      <c r="L458" s="1"/>
      <c r="M458" s="109">
        <v>494.0</v>
      </c>
      <c r="N458" s="110" t="s">
        <v>1466</v>
      </c>
      <c r="O458" s="118">
        <v>14.0</v>
      </c>
      <c r="P458" s="63"/>
      <c r="Q458" s="63"/>
      <c r="R458" s="63"/>
      <c r="S458" s="63"/>
      <c r="T458" s="48" t="s">
        <v>1467</v>
      </c>
      <c r="U458" s="48" t="s">
        <v>1468</v>
      </c>
      <c r="V458" s="1"/>
      <c r="W458" s="1"/>
      <c r="X458" s="1"/>
      <c r="Y458" s="1"/>
      <c r="Z458" s="1"/>
    </row>
    <row r="459" ht="12.75" hidden="1" customHeight="1">
      <c r="A459" s="1"/>
      <c r="B459" s="1"/>
      <c r="C459" s="1"/>
      <c r="D459" s="1"/>
      <c r="E459" s="1"/>
      <c r="F459" s="1"/>
      <c r="G459" s="1"/>
      <c r="H459" s="1"/>
      <c r="I459" s="1"/>
      <c r="J459" s="1"/>
      <c r="K459" s="1"/>
      <c r="L459" s="1"/>
      <c r="M459" s="109">
        <v>495.0</v>
      </c>
      <c r="N459" s="110" t="s">
        <v>1469</v>
      </c>
      <c r="O459" s="118">
        <v>8.0</v>
      </c>
      <c r="P459" s="63"/>
      <c r="Q459" s="63"/>
      <c r="R459" s="63"/>
      <c r="S459" s="63"/>
      <c r="T459" s="48" t="s">
        <v>1470</v>
      </c>
      <c r="U459" s="48" t="s">
        <v>1471</v>
      </c>
      <c r="V459" s="1"/>
      <c r="W459" s="1"/>
      <c r="X459" s="1"/>
      <c r="Y459" s="1"/>
      <c r="Z459" s="1"/>
    </row>
    <row r="460" ht="12.75" hidden="1" customHeight="1">
      <c r="A460" s="1"/>
      <c r="B460" s="1"/>
      <c r="C460" s="1"/>
      <c r="D460" s="1"/>
      <c r="E460" s="1"/>
      <c r="F460" s="1"/>
      <c r="G460" s="1"/>
      <c r="H460" s="1"/>
      <c r="I460" s="1"/>
      <c r="J460" s="1"/>
      <c r="K460" s="1"/>
      <c r="L460" s="1"/>
      <c r="M460" s="109">
        <v>497.0</v>
      </c>
      <c r="N460" s="110" t="s">
        <v>1472</v>
      </c>
      <c r="O460" s="118">
        <v>18.0</v>
      </c>
      <c r="P460" s="63"/>
      <c r="Q460" s="63"/>
      <c r="R460" s="63"/>
      <c r="S460" s="63"/>
      <c r="T460" s="48" t="s">
        <v>1473</v>
      </c>
      <c r="U460" s="48" t="s">
        <v>1474</v>
      </c>
      <c r="V460" s="1"/>
      <c r="W460" s="1"/>
      <c r="X460" s="1"/>
      <c r="Y460" s="1"/>
      <c r="Z460" s="1"/>
    </row>
    <row r="461" ht="12.75" hidden="1" customHeight="1">
      <c r="A461" s="1"/>
      <c r="B461" s="1"/>
      <c r="C461" s="1"/>
      <c r="D461" s="1"/>
      <c r="E461" s="1"/>
      <c r="F461" s="1"/>
      <c r="G461" s="1"/>
      <c r="H461" s="1"/>
      <c r="I461" s="1"/>
      <c r="J461" s="1"/>
      <c r="K461" s="1"/>
      <c r="L461" s="1"/>
      <c r="M461" s="109">
        <v>498.0</v>
      </c>
      <c r="N461" s="110" t="s">
        <v>1475</v>
      </c>
      <c r="O461" s="118">
        <v>18.0</v>
      </c>
      <c r="P461" s="63"/>
      <c r="Q461" s="63"/>
      <c r="R461" s="63"/>
      <c r="S461" s="63"/>
      <c r="T461" s="48" t="s">
        <v>1476</v>
      </c>
      <c r="U461" s="48" t="s">
        <v>1477</v>
      </c>
      <c r="V461" s="1"/>
      <c r="W461" s="1"/>
      <c r="X461" s="1"/>
      <c r="Y461" s="1"/>
      <c r="Z461" s="1"/>
    </row>
    <row r="462" ht="12.75" hidden="1" customHeight="1">
      <c r="A462" s="1"/>
      <c r="B462" s="1"/>
      <c r="C462" s="1"/>
      <c r="D462" s="1"/>
      <c r="E462" s="1"/>
      <c r="F462" s="1"/>
      <c r="G462" s="1"/>
      <c r="H462" s="1"/>
      <c r="I462" s="1"/>
      <c r="J462" s="1"/>
      <c r="K462" s="1"/>
      <c r="L462" s="1"/>
      <c r="M462" s="109">
        <v>499.0</v>
      </c>
      <c r="N462" s="110" t="s">
        <v>1478</v>
      </c>
      <c r="O462" s="118">
        <v>10.0</v>
      </c>
      <c r="P462" s="63"/>
      <c r="Q462" s="63"/>
      <c r="R462" s="63"/>
      <c r="S462" s="63"/>
      <c r="T462" s="48" t="s">
        <v>1479</v>
      </c>
      <c r="U462" s="48" t="s">
        <v>1480</v>
      </c>
      <c r="V462" s="1"/>
      <c r="W462" s="1"/>
      <c r="X462" s="1"/>
      <c r="Y462" s="1"/>
      <c r="Z462" s="1"/>
    </row>
    <row r="463" ht="12.75" hidden="1" customHeight="1">
      <c r="A463" s="1"/>
      <c r="B463" s="1"/>
      <c r="C463" s="1"/>
      <c r="D463" s="1"/>
      <c r="E463" s="1"/>
      <c r="F463" s="1"/>
      <c r="G463" s="1"/>
      <c r="H463" s="1"/>
      <c r="I463" s="1"/>
      <c r="J463" s="1"/>
      <c r="K463" s="1"/>
      <c r="L463" s="1"/>
      <c r="M463" s="109">
        <v>500.0</v>
      </c>
      <c r="N463" s="110" t="s">
        <v>1481</v>
      </c>
      <c r="O463" s="118">
        <v>15.0</v>
      </c>
      <c r="P463" s="63"/>
      <c r="Q463" s="63"/>
      <c r="R463" s="63"/>
      <c r="S463" s="63"/>
      <c r="T463" s="48" t="s">
        <v>1482</v>
      </c>
      <c r="U463" s="48" t="s">
        <v>1483</v>
      </c>
      <c r="V463" s="1"/>
      <c r="W463" s="1"/>
      <c r="X463" s="1"/>
      <c r="Y463" s="1"/>
      <c r="Z463" s="1"/>
    </row>
    <row r="464" ht="12.75" hidden="1" customHeight="1">
      <c r="A464" s="1"/>
      <c r="B464" s="1"/>
      <c r="C464" s="1"/>
      <c r="D464" s="1"/>
      <c r="E464" s="1"/>
      <c r="F464" s="1"/>
      <c r="G464" s="1"/>
      <c r="H464" s="1"/>
      <c r="I464" s="1"/>
      <c r="J464" s="1"/>
      <c r="K464" s="1"/>
      <c r="L464" s="1"/>
      <c r="M464" s="109">
        <v>502.0</v>
      </c>
      <c r="N464" s="110" t="s">
        <v>1484</v>
      </c>
      <c r="O464" s="118">
        <v>18.0</v>
      </c>
      <c r="P464" s="63"/>
      <c r="Q464" s="63"/>
      <c r="R464" s="63"/>
      <c r="S464" s="63"/>
      <c r="T464" s="48" t="s">
        <v>1485</v>
      </c>
      <c r="U464" s="48" t="s">
        <v>1486</v>
      </c>
      <c r="V464" s="1"/>
      <c r="W464" s="1"/>
      <c r="X464" s="1"/>
      <c r="Y464" s="1"/>
      <c r="Z464" s="1"/>
    </row>
    <row r="465" ht="12.75" hidden="1" customHeight="1">
      <c r="A465" s="1"/>
      <c r="B465" s="1"/>
      <c r="C465" s="1"/>
      <c r="D465" s="1"/>
      <c r="E465" s="1"/>
      <c r="F465" s="1"/>
      <c r="G465" s="1"/>
      <c r="H465" s="1"/>
      <c r="I465" s="1"/>
      <c r="J465" s="1"/>
      <c r="K465" s="1"/>
      <c r="L465" s="1"/>
      <c r="M465" s="109">
        <v>503.0</v>
      </c>
      <c r="N465" s="110" t="s">
        <v>1487</v>
      </c>
      <c r="O465" s="118">
        <v>4.0</v>
      </c>
      <c r="P465" s="63"/>
      <c r="Q465" s="63"/>
      <c r="R465" s="63"/>
      <c r="S465" s="63"/>
      <c r="T465" s="48" t="s">
        <v>1488</v>
      </c>
      <c r="U465" s="48" t="s">
        <v>1489</v>
      </c>
      <c r="V465" s="1"/>
      <c r="W465" s="1"/>
      <c r="X465" s="1"/>
      <c r="Y465" s="1"/>
      <c r="Z465" s="1"/>
    </row>
    <row r="466" ht="12.75" hidden="1" customHeight="1">
      <c r="A466" s="1"/>
      <c r="B466" s="1"/>
      <c r="C466" s="1"/>
      <c r="D466" s="1"/>
      <c r="E466" s="1"/>
      <c r="F466" s="1"/>
      <c r="G466" s="1"/>
      <c r="H466" s="1"/>
      <c r="I466" s="1"/>
      <c r="J466" s="1"/>
      <c r="K466" s="1"/>
      <c r="L466" s="1"/>
      <c r="M466" s="109">
        <v>504.0</v>
      </c>
      <c r="N466" s="110" t="s">
        <v>1490</v>
      </c>
      <c r="O466" s="118">
        <v>20.0</v>
      </c>
      <c r="P466" s="63"/>
      <c r="Q466" s="63"/>
      <c r="R466" s="63"/>
      <c r="S466" s="63"/>
      <c r="T466" s="48" t="s">
        <v>1491</v>
      </c>
      <c r="U466" s="48" t="s">
        <v>1492</v>
      </c>
      <c r="V466" s="1"/>
      <c r="W466" s="1"/>
      <c r="X466" s="1"/>
      <c r="Y466" s="1"/>
      <c r="Z466" s="1"/>
    </row>
    <row r="467" ht="12.75" hidden="1" customHeight="1">
      <c r="A467" s="1"/>
      <c r="B467" s="1"/>
      <c r="C467" s="1"/>
      <c r="D467" s="1"/>
      <c r="E467" s="1"/>
      <c r="F467" s="1"/>
      <c r="G467" s="1"/>
      <c r="H467" s="1"/>
      <c r="I467" s="1"/>
      <c r="J467" s="1"/>
      <c r="K467" s="1"/>
      <c r="L467" s="1"/>
      <c r="M467" s="109">
        <v>505.0</v>
      </c>
      <c r="N467" s="110" t="s">
        <v>1493</v>
      </c>
      <c r="O467" s="118">
        <v>16.0</v>
      </c>
      <c r="P467" s="63"/>
      <c r="Q467" s="63"/>
      <c r="R467" s="63"/>
      <c r="S467" s="63"/>
      <c r="T467" s="48" t="s">
        <v>1494</v>
      </c>
      <c r="U467" s="48" t="s">
        <v>1495</v>
      </c>
      <c r="V467" s="1"/>
      <c r="W467" s="1"/>
      <c r="X467" s="1"/>
      <c r="Y467" s="1"/>
      <c r="Z467" s="1"/>
    </row>
    <row r="468" ht="12.75" hidden="1" customHeight="1">
      <c r="A468" s="1"/>
      <c r="B468" s="1"/>
      <c r="C468" s="1"/>
      <c r="D468" s="1"/>
      <c r="E468" s="1"/>
      <c r="F468" s="1"/>
      <c r="G468" s="1"/>
      <c r="H468" s="1"/>
      <c r="I468" s="1"/>
      <c r="J468" s="1"/>
      <c r="K468" s="1"/>
      <c r="L468" s="1"/>
      <c r="M468" s="109">
        <v>506.0</v>
      </c>
      <c r="N468" s="110" t="s">
        <v>1496</v>
      </c>
      <c r="O468" s="118">
        <v>12.0</v>
      </c>
      <c r="P468" s="63"/>
      <c r="Q468" s="63"/>
      <c r="R468" s="63"/>
      <c r="S468" s="63"/>
      <c r="T468" s="48" t="s">
        <v>1497</v>
      </c>
      <c r="U468" s="48" t="s">
        <v>1498</v>
      </c>
      <c r="V468" s="1"/>
      <c r="W468" s="1"/>
      <c r="X468" s="1"/>
      <c r="Y468" s="1"/>
      <c r="Z468" s="1"/>
    </row>
    <row r="469" ht="12.75" hidden="1" customHeight="1">
      <c r="A469" s="1"/>
      <c r="B469" s="1"/>
      <c r="C469" s="1"/>
      <c r="D469" s="1"/>
      <c r="E469" s="1"/>
      <c r="F469" s="1"/>
      <c r="G469" s="1"/>
      <c r="H469" s="1"/>
      <c r="I469" s="1"/>
      <c r="J469" s="1"/>
      <c r="K469" s="1"/>
      <c r="L469" s="1"/>
      <c r="M469" s="109">
        <v>507.0</v>
      </c>
      <c r="N469" s="110" t="s">
        <v>1499</v>
      </c>
      <c r="O469" s="118">
        <v>8.0</v>
      </c>
      <c r="P469" s="63"/>
      <c r="Q469" s="63"/>
      <c r="R469" s="63"/>
      <c r="S469" s="63"/>
      <c r="T469" s="48" t="s">
        <v>1500</v>
      </c>
      <c r="U469" s="48" t="s">
        <v>1501</v>
      </c>
      <c r="V469" s="1"/>
      <c r="W469" s="1"/>
      <c r="X469" s="1"/>
      <c r="Y469" s="1"/>
      <c r="Z469" s="1"/>
    </row>
    <row r="470" ht="12.75" hidden="1" customHeight="1">
      <c r="A470" s="1"/>
      <c r="B470" s="1"/>
      <c r="C470" s="1"/>
      <c r="D470" s="1"/>
      <c r="E470" s="1"/>
      <c r="F470" s="1"/>
      <c r="G470" s="1"/>
      <c r="H470" s="1"/>
      <c r="I470" s="1"/>
      <c r="J470" s="1"/>
      <c r="K470" s="1"/>
      <c r="L470" s="1"/>
      <c r="M470" s="109">
        <v>508.0</v>
      </c>
      <c r="N470" s="110" t="s">
        <v>1502</v>
      </c>
      <c r="O470" s="118">
        <v>1.0</v>
      </c>
      <c r="P470" s="63"/>
      <c r="Q470" s="63"/>
      <c r="R470" s="63"/>
      <c r="S470" s="63"/>
      <c r="T470" s="48" t="s">
        <v>1503</v>
      </c>
      <c r="U470" s="48" t="s">
        <v>1504</v>
      </c>
      <c r="V470" s="1"/>
      <c r="W470" s="1"/>
      <c r="X470" s="1"/>
      <c r="Y470" s="1"/>
      <c r="Z470" s="1"/>
    </row>
    <row r="471" ht="12.75" hidden="1" customHeight="1">
      <c r="A471" s="1"/>
      <c r="B471" s="1"/>
      <c r="C471" s="1"/>
      <c r="D471" s="1"/>
      <c r="E471" s="1"/>
      <c r="F471" s="1"/>
      <c r="G471" s="1"/>
      <c r="H471" s="1"/>
      <c r="I471" s="1"/>
      <c r="J471" s="1"/>
      <c r="K471" s="1"/>
      <c r="L471" s="1"/>
      <c r="M471" s="109">
        <v>509.0</v>
      </c>
      <c r="N471" s="110" t="s">
        <v>1505</v>
      </c>
      <c r="O471" s="118">
        <v>8.0</v>
      </c>
      <c r="P471" s="63"/>
      <c r="Q471" s="63"/>
      <c r="R471" s="63"/>
      <c r="S471" s="63"/>
      <c r="T471" s="48" t="s">
        <v>1506</v>
      </c>
      <c r="U471" s="48" t="s">
        <v>1507</v>
      </c>
      <c r="V471" s="1"/>
      <c r="W471" s="1"/>
      <c r="X471" s="1"/>
      <c r="Y471" s="1"/>
      <c r="Z471" s="1"/>
    </row>
    <row r="472" ht="12.75" hidden="1" customHeight="1">
      <c r="A472" s="1"/>
      <c r="B472" s="1"/>
      <c r="C472" s="1"/>
      <c r="D472" s="1"/>
      <c r="E472" s="1"/>
      <c r="F472" s="1"/>
      <c r="G472" s="1"/>
      <c r="H472" s="1"/>
      <c r="I472" s="1"/>
      <c r="J472" s="1"/>
      <c r="K472" s="1"/>
      <c r="L472" s="1"/>
      <c r="M472" s="109">
        <v>510.0</v>
      </c>
      <c r="N472" s="110" t="s">
        <v>1508</v>
      </c>
      <c r="O472" s="118">
        <v>3.0</v>
      </c>
      <c r="P472" s="63"/>
      <c r="Q472" s="63"/>
      <c r="R472" s="63"/>
      <c r="S472" s="63"/>
      <c r="T472" s="48" t="s">
        <v>1509</v>
      </c>
      <c r="U472" s="48" t="s">
        <v>1510</v>
      </c>
      <c r="V472" s="1"/>
      <c r="W472" s="1"/>
      <c r="X472" s="1"/>
      <c r="Y472" s="1"/>
      <c r="Z472" s="1"/>
    </row>
    <row r="473" ht="12.75" hidden="1" customHeight="1">
      <c r="A473" s="1"/>
      <c r="B473" s="1"/>
      <c r="C473" s="1"/>
      <c r="D473" s="1"/>
      <c r="E473" s="1"/>
      <c r="F473" s="1"/>
      <c r="G473" s="1"/>
      <c r="H473" s="1"/>
      <c r="I473" s="1"/>
      <c r="J473" s="1"/>
      <c r="K473" s="1"/>
      <c r="L473" s="1"/>
      <c r="M473" s="109">
        <v>511.0</v>
      </c>
      <c r="N473" s="110" t="s">
        <v>1511</v>
      </c>
      <c r="O473" s="118">
        <v>17.0</v>
      </c>
      <c r="P473" s="63"/>
      <c r="Q473" s="63"/>
      <c r="R473" s="63"/>
      <c r="S473" s="63"/>
      <c r="T473" s="48" t="s">
        <v>1512</v>
      </c>
      <c r="U473" s="48" t="s">
        <v>1513</v>
      </c>
      <c r="V473" s="1"/>
      <c r="W473" s="1"/>
      <c r="X473" s="1"/>
      <c r="Y473" s="1"/>
      <c r="Z473" s="1"/>
    </row>
    <row r="474" ht="12.75" hidden="1" customHeight="1">
      <c r="A474" s="1"/>
      <c r="B474" s="1"/>
      <c r="C474" s="1"/>
      <c r="D474" s="1"/>
      <c r="E474" s="1"/>
      <c r="F474" s="1"/>
      <c r="G474" s="1"/>
      <c r="H474" s="1"/>
      <c r="I474" s="1"/>
      <c r="J474" s="1"/>
      <c r="K474" s="1"/>
      <c r="L474" s="1"/>
      <c r="M474" s="109">
        <v>512.0</v>
      </c>
      <c r="N474" s="110" t="s">
        <v>1514</v>
      </c>
      <c r="O474" s="118">
        <v>9.0</v>
      </c>
      <c r="P474" s="63"/>
      <c r="Q474" s="63"/>
      <c r="R474" s="63"/>
      <c r="S474" s="63"/>
      <c r="T474" s="48" t="s">
        <v>1515</v>
      </c>
      <c r="U474" s="48" t="s">
        <v>1516</v>
      </c>
      <c r="V474" s="1"/>
      <c r="W474" s="1"/>
      <c r="X474" s="1"/>
      <c r="Y474" s="1"/>
      <c r="Z474" s="1"/>
    </row>
    <row r="475" ht="12.75" hidden="1" customHeight="1">
      <c r="A475" s="1"/>
      <c r="B475" s="1"/>
      <c r="C475" s="1"/>
      <c r="D475" s="1"/>
      <c r="E475" s="1"/>
      <c r="F475" s="1"/>
      <c r="G475" s="1"/>
      <c r="H475" s="1"/>
      <c r="I475" s="1"/>
      <c r="J475" s="1"/>
      <c r="K475" s="1"/>
      <c r="L475" s="1"/>
      <c r="M475" s="109">
        <v>513.0</v>
      </c>
      <c r="N475" s="110" t="s">
        <v>1517</v>
      </c>
      <c r="O475" s="118">
        <v>17.0</v>
      </c>
      <c r="P475" s="63"/>
      <c r="Q475" s="63"/>
      <c r="R475" s="63"/>
      <c r="S475" s="63"/>
      <c r="T475" s="48" t="s">
        <v>1518</v>
      </c>
      <c r="U475" s="48" t="s">
        <v>1519</v>
      </c>
      <c r="V475" s="1"/>
      <c r="W475" s="1"/>
      <c r="X475" s="1"/>
      <c r="Y475" s="1"/>
      <c r="Z475" s="1"/>
    </row>
    <row r="476" ht="12.75" hidden="1" customHeight="1">
      <c r="A476" s="1"/>
      <c r="B476" s="1"/>
      <c r="C476" s="1"/>
      <c r="D476" s="1"/>
      <c r="E476" s="1"/>
      <c r="F476" s="1"/>
      <c r="G476" s="1"/>
      <c r="H476" s="1"/>
      <c r="I476" s="1"/>
      <c r="J476" s="1"/>
      <c r="K476" s="1"/>
      <c r="L476" s="1"/>
      <c r="M476" s="109">
        <v>514.0</v>
      </c>
      <c r="N476" s="110" t="s">
        <v>1520</v>
      </c>
      <c r="O476" s="118">
        <v>12.0</v>
      </c>
      <c r="P476" s="63"/>
      <c r="Q476" s="63"/>
      <c r="R476" s="63"/>
      <c r="S476" s="63"/>
      <c r="T476" s="48" t="s">
        <v>1521</v>
      </c>
      <c r="U476" s="48" t="s">
        <v>1522</v>
      </c>
      <c r="V476" s="1"/>
      <c r="W476" s="1"/>
      <c r="X476" s="1"/>
      <c r="Y476" s="1"/>
      <c r="Z476" s="1"/>
    </row>
    <row r="477" ht="12.75" hidden="1" customHeight="1">
      <c r="A477" s="1"/>
      <c r="B477" s="1"/>
      <c r="C477" s="1"/>
      <c r="D477" s="1"/>
      <c r="E477" s="1"/>
      <c r="F477" s="1"/>
      <c r="G477" s="1"/>
      <c r="H477" s="1"/>
      <c r="I477" s="1"/>
      <c r="J477" s="1"/>
      <c r="K477" s="1"/>
      <c r="L477" s="1"/>
      <c r="M477" s="109">
        <v>516.0</v>
      </c>
      <c r="N477" s="110" t="s">
        <v>1523</v>
      </c>
      <c r="O477" s="118">
        <v>18.0</v>
      </c>
      <c r="P477" s="63"/>
      <c r="Q477" s="63"/>
      <c r="R477" s="63"/>
      <c r="S477" s="63"/>
      <c r="T477" s="48" t="s">
        <v>1524</v>
      </c>
      <c r="U477" s="48" t="s">
        <v>1525</v>
      </c>
      <c r="V477" s="1"/>
      <c r="W477" s="1"/>
      <c r="X477" s="1"/>
      <c r="Y477" s="1"/>
      <c r="Z477" s="1"/>
    </row>
    <row r="478" ht="12.75" hidden="1" customHeight="1">
      <c r="A478" s="1"/>
      <c r="B478" s="1"/>
      <c r="C478" s="1"/>
      <c r="D478" s="1"/>
      <c r="E478" s="1"/>
      <c r="F478" s="1"/>
      <c r="G478" s="1"/>
      <c r="H478" s="1"/>
      <c r="I478" s="1"/>
      <c r="J478" s="1"/>
      <c r="K478" s="1"/>
      <c r="L478" s="1"/>
      <c r="M478" s="109">
        <v>517.0</v>
      </c>
      <c r="N478" s="110" t="s">
        <v>1526</v>
      </c>
      <c r="O478" s="118">
        <v>14.0</v>
      </c>
      <c r="P478" s="63"/>
      <c r="Q478" s="63"/>
      <c r="R478" s="63"/>
      <c r="S478" s="63"/>
      <c r="T478" s="48" t="s">
        <v>1527</v>
      </c>
      <c r="U478" s="48" t="s">
        <v>1528</v>
      </c>
      <c r="V478" s="1"/>
      <c r="W478" s="1"/>
      <c r="X478" s="1"/>
      <c r="Y478" s="1"/>
      <c r="Z478" s="1"/>
    </row>
    <row r="479" ht="12.75" hidden="1" customHeight="1">
      <c r="A479" s="1"/>
      <c r="B479" s="1"/>
      <c r="C479" s="1"/>
      <c r="D479" s="1"/>
      <c r="E479" s="1"/>
      <c r="F479" s="1"/>
      <c r="G479" s="1"/>
      <c r="H479" s="1"/>
      <c r="I479" s="1"/>
      <c r="J479" s="1"/>
      <c r="K479" s="1"/>
      <c r="L479" s="1"/>
      <c r="M479" s="109">
        <v>518.0</v>
      </c>
      <c r="N479" s="110" t="s">
        <v>1529</v>
      </c>
      <c r="O479" s="118">
        <v>16.0</v>
      </c>
      <c r="P479" s="63"/>
      <c r="Q479" s="63"/>
      <c r="R479" s="63"/>
      <c r="S479" s="63"/>
      <c r="T479" s="48" t="s">
        <v>1530</v>
      </c>
      <c r="U479" s="48" t="s">
        <v>1531</v>
      </c>
      <c r="V479" s="1"/>
      <c r="W479" s="1"/>
      <c r="X479" s="1"/>
      <c r="Y479" s="1"/>
      <c r="Z479" s="1"/>
    </row>
    <row r="480" ht="12.75" hidden="1" customHeight="1">
      <c r="A480" s="1"/>
      <c r="B480" s="1"/>
      <c r="C480" s="1"/>
      <c r="D480" s="1"/>
      <c r="E480" s="1"/>
      <c r="F480" s="1"/>
      <c r="G480" s="1"/>
      <c r="H480" s="1"/>
      <c r="I480" s="1"/>
      <c r="J480" s="1"/>
      <c r="K480" s="1"/>
      <c r="L480" s="1"/>
      <c r="M480" s="109">
        <v>519.0</v>
      </c>
      <c r="N480" s="110" t="s">
        <v>1532</v>
      </c>
      <c r="O480" s="118">
        <v>2.0</v>
      </c>
      <c r="P480" s="63"/>
      <c r="Q480" s="63"/>
      <c r="R480" s="63"/>
      <c r="S480" s="63"/>
      <c r="T480" s="48" t="s">
        <v>1533</v>
      </c>
      <c r="U480" s="48" t="s">
        <v>1534</v>
      </c>
      <c r="V480" s="1"/>
      <c r="W480" s="1"/>
      <c r="X480" s="1"/>
      <c r="Y480" s="1"/>
      <c r="Z480" s="1"/>
    </row>
    <row r="481" ht="12.75" hidden="1" customHeight="1">
      <c r="A481" s="1"/>
      <c r="B481" s="1"/>
      <c r="C481" s="1"/>
      <c r="D481" s="1"/>
      <c r="E481" s="1"/>
      <c r="F481" s="1"/>
      <c r="G481" s="1"/>
      <c r="H481" s="1"/>
      <c r="I481" s="1"/>
      <c r="J481" s="1"/>
      <c r="K481" s="1"/>
      <c r="L481" s="1"/>
      <c r="M481" s="109">
        <v>520.0</v>
      </c>
      <c r="N481" s="110" t="s">
        <v>1535</v>
      </c>
      <c r="O481" s="118">
        <v>13.0</v>
      </c>
      <c r="P481" s="63"/>
      <c r="Q481" s="63"/>
      <c r="R481" s="63"/>
      <c r="S481" s="63"/>
      <c r="T481" s="48" t="s">
        <v>1536</v>
      </c>
      <c r="U481" s="48" t="s">
        <v>1537</v>
      </c>
      <c r="V481" s="1"/>
      <c r="W481" s="1"/>
      <c r="X481" s="1"/>
      <c r="Y481" s="1"/>
      <c r="Z481" s="1"/>
    </row>
    <row r="482" ht="12.75" hidden="1" customHeight="1">
      <c r="A482" s="1"/>
      <c r="B482" s="1"/>
      <c r="C482" s="1"/>
      <c r="D482" s="1"/>
      <c r="E482" s="1"/>
      <c r="F482" s="1"/>
      <c r="G482" s="1"/>
      <c r="H482" s="1"/>
      <c r="I482" s="1"/>
      <c r="J482" s="1"/>
      <c r="K482" s="1"/>
      <c r="L482" s="1"/>
      <c r="M482" s="109">
        <v>521.0</v>
      </c>
      <c r="N482" s="110" t="s">
        <v>1538</v>
      </c>
      <c r="O482" s="118">
        <v>2.0</v>
      </c>
      <c r="P482" s="63"/>
      <c r="Q482" s="63"/>
      <c r="R482" s="63"/>
      <c r="S482" s="63"/>
      <c r="T482" s="48" t="s">
        <v>1539</v>
      </c>
      <c r="U482" s="48" t="s">
        <v>1540</v>
      </c>
      <c r="V482" s="1"/>
      <c r="W482" s="1"/>
      <c r="X482" s="1"/>
      <c r="Y482" s="1"/>
      <c r="Z482" s="1"/>
    </row>
    <row r="483" ht="12.75" hidden="1" customHeight="1">
      <c r="A483" s="1"/>
      <c r="B483" s="1"/>
      <c r="C483" s="1"/>
      <c r="D483" s="1"/>
      <c r="E483" s="1"/>
      <c r="F483" s="1"/>
      <c r="G483" s="1"/>
      <c r="H483" s="1"/>
      <c r="I483" s="1"/>
      <c r="J483" s="1"/>
      <c r="K483" s="1"/>
      <c r="L483" s="1"/>
      <c r="M483" s="109">
        <v>522.0</v>
      </c>
      <c r="N483" s="110" t="s">
        <v>1541</v>
      </c>
      <c r="O483" s="118">
        <v>17.0</v>
      </c>
      <c r="P483" s="63"/>
      <c r="Q483" s="63"/>
      <c r="R483" s="63"/>
      <c r="S483" s="63"/>
      <c r="T483" s="48" t="s">
        <v>1542</v>
      </c>
      <c r="U483" s="48" t="s">
        <v>1543</v>
      </c>
      <c r="V483" s="1"/>
      <c r="W483" s="1"/>
      <c r="X483" s="1"/>
      <c r="Y483" s="1"/>
      <c r="Z483" s="1"/>
    </row>
    <row r="484" ht="12.75" hidden="1" customHeight="1">
      <c r="A484" s="1"/>
      <c r="B484" s="1"/>
      <c r="C484" s="1"/>
      <c r="D484" s="1"/>
      <c r="E484" s="1"/>
      <c r="F484" s="1"/>
      <c r="G484" s="1"/>
      <c r="H484" s="1"/>
      <c r="I484" s="1"/>
      <c r="J484" s="1"/>
      <c r="K484" s="1"/>
      <c r="L484" s="1"/>
      <c r="M484" s="109">
        <v>523.0</v>
      </c>
      <c r="N484" s="110" t="s">
        <v>1544</v>
      </c>
      <c r="O484" s="118">
        <v>19.0</v>
      </c>
      <c r="P484" s="63"/>
      <c r="Q484" s="63"/>
      <c r="R484" s="63"/>
      <c r="S484" s="63"/>
      <c r="T484" s="48" t="s">
        <v>1545</v>
      </c>
      <c r="U484" s="48" t="s">
        <v>1546</v>
      </c>
      <c r="V484" s="1"/>
      <c r="W484" s="1"/>
      <c r="X484" s="1"/>
      <c r="Y484" s="1"/>
      <c r="Z484" s="1"/>
    </row>
    <row r="485" ht="12.75" hidden="1" customHeight="1">
      <c r="A485" s="1"/>
      <c r="B485" s="1"/>
      <c r="C485" s="1"/>
      <c r="D485" s="1"/>
      <c r="E485" s="1"/>
      <c r="F485" s="1"/>
      <c r="G485" s="1"/>
      <c r="H485" s="1"/>
      <c r="I485" s="1"/>
      <c r="J485" s="1"/>
      <c r="K485" s="1"/>
      <c r="L485" s="1"/>
      <c r="M485" s="109">
        <v>524.0</v>
      </c>
      <c r="N485" s="110" t="s">
        <v>1547</v>
      </c>
      <c r="O485" s="118">
        <v>10.0</v>
      </c>
      <c r="P485" s="63"/>
      <c r="Q485" s="63"/>
      <c r="R485" s="63"/>
      <c r="S485" s="63"/>
      <c r="T485" s="48" t="s">
        <v>1548</v>
      </c>
      <c r="U485" s="48" t="s">
        <v>1549</v>
      </c>
      <c r="V485" s="1"/>
      <c r="W485" s="1"/>
      <c r="X485" s="1"/>
      <c r="Y485" s="1"/>
      <c r="Z485" s="1"/>
    </row>
    <row r="486" ht="12.75" hidden="1" customHeight="1">
      <c r="A486" s="1"/>
      <c r="B486" s="1"/>
      <c r="C486" s="1"/>
      <c r="D486" s="1"/>
      <c r="E486" s="1"/>
      <c r="F486" s="1"/>
      <c r="G486" s="1"/>
      <c r="H486" s="1"/>
      <c r="I486" s="1"/>
      <c r="J486" s="1"/>
      <c r="K486" s="1"/>
      <c r="L486" s="1"/>
      <c r="M486" s="109">
        <v>525.0</v>
      </c>
      <c r="N486" s="110" t="s">
        <v>1550</v>
      </c>
      <c r="O486" s="118">
        <v>13.0</v>
      </c>
      <c r="P486" s="63"/>
      <c r="Q486" s="63"/>
      <c r="R486" s="63"/>
      <c r="S486" s="63"/>
      <c r="T486" s="48" t="s">
        <v>1551</v>
      </c>
      <c r="U486" s="48" t="s">
        <v>1552</v>
      </c>
      <c r="V486" s="1"/>
      <c r="W486" s="1"/>
      <c r="X486" s="1"/>
      <c r="Y486" s="1"/>
      <c r="Z486" s="1"/>
    </row>
    <row r="487" ht="12.75" hidden="1" customHeight="1">
      <c r="A487" s="1"/>
      <c r="B487" s="1"/>
      <c r="C487" s="1"/>
      <c r="D487" s="1"/>
      <c r="E487" s="1"/>
      <c r="F487" s="1"/>
      <c r="G487" s="1"/>
      <c r="H487" s="1"/>
      <c r="I487" s="1"/>
      <c r="J487" s="1"/>
      <c r="K487" s="1"/>
      <c r="L487" s="1"/>
      <c r="M487" s="109">
        <v>526.0</v>
      </c>
      <c r="N487" s="110" t="s">
        <v>1553</v>
      </c>
      <c r="O487" s="118">
        <v>2.0</v>
      </c>
      <c r="P487" s="63"/>
      <c r="Q487" s="63"/>
      <c r="R487" s="63"/>
      <c r="S487" s="63"/>
      <c r="T487" s="48" t="s">
        <v>1554</v>
      </c>
      <c r="U487" s="48" t="s">
        <v>1555</v>
      </c>
      <c r="V487" s="1"/>
      <c r="W487" s="1"/>
      <c r="X487" s="1"/>
      <c r="Y487" s="1"/>
      <c r="Z487" s="1"/>
    </row>
    <row r="488" ht="12.75" hidden="1" customHeight="1">
      <c r="A488" s="1"/>
      <c r="B488" s="1"/>
      <c r="C488" s="1"/>
      <c r="D488" s="1"/>
      <c r="E488" s="1"/>
      <c r="F488" s="1"/>
      <c r="G488" s="1"/>
      <c r="H488" s="1"/>
      <c r="I488" s="1"/>
      <c r="J488" s="1"/>
      <c r="K488" s="1"/>
      <c r="L488" s="1"/>
      <c r="M488" s="109">
        <v>527.0</v>
      </c>
      <c r="N488" s="110" t="s">
        <v>1556</v>
      </c>
      <c r="O488" s="118">
        <v>2.0</v>
      </c>
      <c r="P488" s="63"/>
      <c r="Q488" s="63"/>
      <c r="R488" s="63"/>
      <c r="S488" s="63"/>
      <c r="T488" s="48" t="s">
        <v>1557</v>
      </c>
      <c r="U488" s="48" t="s">
        <v>1558</v>
      </c>
      <c r="V488" s="1"/>
      <c r="W488" s="1"/>
      <c r="X488" s="1"/>
      <c r="Y488" s="1"/>
      <c r="Z488" s="1"/>
    </row>
    <row r="489" ht="12.75" hidden="1" customHeight="1">
      <c r="A489" s="1"/>
      <c r="B489" s="1"/>
      <c r="C489" s="1"/>
      <c r="D489" s="1"/>
      <c r="E489" s="1"/>
      <c r="F489" s="1"/>
      <c r="G489" s="1"/>
      <c r="H489" s="1"/>
      <c r="I489" s="1"/>
      <c r="J489" s="1"/>
      <c r="K489" s="1"/>
      <c r="L489" s="1"/>
      <c r="M489" s="109">
        <v>528.0</v>
      </c>
      <c r="N489" s="110" t="s">
        <v>1559</v>
      </c>
      <c r="O489" s="118">
        <v>17.0</v>
      </c>
      <c r="P489" s="63"/>
      <c r="Q489" s="63"/>
      <c r="R489" s="63"/>
      <c r="S489" s="63"/>
      <c r="T489" s="48" t="s">
        <v>1560</v>
      </c>
      <c r="U489" s="48" t="s">
        <v>1561</v>
      </c>
      <c r="V489" s="1"/>
      <c r="W489" s="1"/>
      <c r="X489" s="1"/>
      <c r="Y489" s="1"/>
      <c r="Z489" s="1"/>
    </row>
    <row r="490" ht="12.75" hidden="1" customHeight="1">
      <c r="A490" s="1"/>
      <c r="B490" s="1"/>
      <c r="C490" s="1"/>
      <c r="D490" s="1"/>
      <c r="E490" s="1"/>
      <c r="F490" s="1"/>
      <c r="G490" s="1"/>
      <c r="H490" s="1"/>
      <c r="I490" s="1"/>
      <c r="J490" s="1"/>
      <c r="K490" s="1"/>
      <c r="L490" s="1"/>
      <c r="M490" s="109">
        <v>530.0</v>
      </c>
      <c r="N490" s="110" t="s">
        <v>1562</v>
      </c>
      <c r="O490" s="118">
        <v>4.0</v>
      </c>
      <c r="P490" s="63"/>
      <c r="Q490" s="63"/>
      <c r="R490" s="63"/>
      <c r="S490" s="63"/>
      <c r="T490" s="48" t="s">
        <v>1563</v>
      </c>
      <c r="U490" s="48" t="s">
        <v>1564</v>
      </c>
      <c r="V490" s="1"/>
      <c r="W490" s="1"/>
      <c r="X490" s="1"/>
      <c r="Y490" s="1"/>
      <c r="Z490" s="1"/>
    </row>
    <row r="491" ht="12.75" hidden="1" customHeight="1">
      <c r="A491" s="1"/>
      <c r="B491" s="1"/>
      <c r="C491" s="1"/>
      <c r="D491" s="1"/>
      <c r="E491" s="1"/>
      <c r="F491" s="1"/>
      <c r="G491" s="1"/>
      <c r="H491" s="1"/>
      <c r="I491" s="1"/>
      <c r="J491" s="1"/>
      <c r="K491" s="1"/>
      <c r="L491" s="1"/>
      <c r="M491" s="109">
        <v>531.0</v>
      </c>
      <c r="N491" s="110" t="s">
        <v>1565</v>
      </c>
      <c r="O491" s="118">
        <v>18.0</v>
      </c>
      <c r="P491" s="63"/>
      <c r="Q491" s="63"/>
      <c r="R491" s="63"/>
      <c r="S491" s="63"/>
      <c r="T491" s="48" t="s">
        <v>1566</v>
      </c>
      <c r="U491" s="48" t="s">
        <v>1567</v>
      </c>
      <c r="V491" s="1"/>
      <c r="W491" s="1"/>
      <c r="X491" s="1"/>
      <c r="Y491" s="1"/>
      <c r="Z491" s="1"/>
    </row>
    <row r="492" ht="12.75" hidden="1" customHeight="1">
      <c r="A492" s="1"/>
      <c r="B492" s="1"/>
      <c r="C492" s="1"/>
      <c r="D492" s="1"/>
      <c r="E492" s="1"/>
      <c r="F492" s="1"/>
      <c r="G492" s="1"/>
      <c r="H492" s="1"/>
      <c r="I492" s="1"/>
      <c r="J492" s="1"/>
      <c r="K492" s="1"/>
      <c r="L492" s="1"/>
      <c r="M492" s="109">
        <v>533.0</v>
      </c>
      <c r="N492" s="110" t="s">
        <v>1568</v>
      </c>
      <c r="O492" s="118">
        <v>1.0</v>
      </c>
      <c r="P492" s="63"/>
      <c r="Q492" s="63"/>
      <c r="R492" s="63"/>
      <c r="S492" s="63"/>
      <c r="T492" s="48" t="s">
        <v>1569</v>
      </c>
      <c r="U492" s="48" t="s">
        <v>1570</v>
      </c>
      <c r="V492" s="1"/>
      <c r="W492" s="1"/>
      <c r="X492" s="1"/>
      <c r="Y492" s="1"/>
      <c r="Z492" s="1"/>
    </row>
    <row r="493" ht="12.75" hidden="1" customHeight="1">
      <c r="A493" s="1"/>
      <c r="B493" s="1"/>
      <c r="C493" s="1"/>
      <c r="D493" s="1"/>
      <c r="E493" s="1"/>
      <c r="F493" s="1"/>
      <c r="G493" s="1"/>
      <c r="H493" s="1"/>
      <c r="I493" s="1"/>
      <c r="J493" s="1"/>
      <c r="K493" s="1"/>
      <c r="L493" s="1"/>
      <c r="M493" s="109">
        <v>534.0</v>
      </c>
      <c r="N493" s="110" t="s">
        <v>1571</v>
      </c>
      <c r="O493" s="118">
        <v>16.0</v>
      </c>
      <c r="P493" s="63"/>
      <c r="Q493" s="63"/>
      <c r="R493" s="63"/>
      <c r="S493" s="63"/>
      <c r="T493" s="48" t="s">
        <v>1572</v>
      </c>
      <c r="U493" s="48" t="s">
        <v>1573</v>
      </c>
      <c r="V493" s="1"/>
      <c r="W493" s="1"/>
      <c r="X493" s="1"/>
      <c r="Y493" s="1"/>
      <c r="Z493" s="1"/>
    </row>
    <row r="494" ht="12.75" hidden="1" customHeight="1">
      <c r="A494" s="1"/>
      <c r="B494" s="1"/>
      <c r="C494" s="1"/>
      <c r="D494" s="1"/>
      <c r="E494" s="1"/>
      <c r="F494" s="1"/>
      <c r="G494" s="1"/>
      <c r="H494" s="1"/>
      <c r="I494" s="1"/>
      <c r="J494" s="1"/>
      <c r="K494" s="1"/>
      <c r="L494" s="1"/>
      <c r="M494" s="109">
        <v>535.0</v>
      </c>
      <c r="N494" s="110" t="s">
        <v>1574</v>
      </c>
      <c r="O494" s="118">
        <v>16.0</v>
      </c>
      <c r="P494" s="63"/>
      <c r="Q494" s="63"/>
      <c r="R494" s="63"/>
      <c r="S494" s="63"/>
      <c r="T494" s="48" t="s">
        <v>1575</v>
      </c>
      <c r="U494" s="48" t="s">
        <v>1576</v>
      </c>
      <c r="V494" s="1"/>
      <c r="W494" s="1"/>
      <c r="X494" s="1"/>
      <c r="Y494" s="1"/>
      <c r="Z494" s="1"/>
    </row>
    <row r="495" ht="12.75" hidden="1" customHeight="1">
      <c r="A495" s="1"/>
      <c r="B495" s="1"/>
      <c r="C495" s="1"/>
      <c r="D495" s="1"/>
      <c r="E495" s="1"/>
      <c r="F495" s="1"/>
      <c r="G495" s="1"/>
      <c r="H495" s="1"/>
      <c r="I495" s="1"/>
      <c r="J495" s="1"/>
      <c r="K495" s="1"/>
      <c r="L495" s="1"/>
      <c r="M495" s="109">
        <v>536.0</v>
      </c>
      <c r="N495" s="110" t="s">
        <v>1577</v>
      </c>
      <c r="O495" s="118">
        <v>1.0</v>
      </c>
      <c r="P495" s="63"/>
      <c r="Q495" s="63"/>
      <c r="R495" s="63"/>
      <c r="S495" s="63"/>
      <c r="T495" s="48" t="s">
        <v>1578</v>
      </c>
      <c r="U495" s="48" t="s">
        <v>1579</v>
      </c>
      <c r="V495" s="1"/>
      <c r="W495" s="1"/>
      <c r="X495" s="1"/>
      <c r="Y495" s="1"/>
      <c r="Z495" s="1"/>
    </row>
    <row r="496" ht="12.75" hidden="1" customHeight="1">
      <c r="A496" s="1"/>
      <c r="B496" s="1"/>
      <c r="C496" s="1"/>
      <c r="D496" s="1"/>
      <c r="E496" s="1"/>
      <c r="F496" s="1"/>
      <c r="G496" s="1"/>
      <c r="H496" s="1"/>
      <c r="I496" s="1"/>
      <c r="J496" s="1"/>
      <c r="K496" s="1"/>
      <c r="L496" s="1"/>
      <c r="M496" s="109">
        <v>537.0</v>
      </c>
      <c r="N496" s="110" t="s">
        <v>929</v>
      </c>
      <c r="O496" s="118">
        <v>13.0</v>
      </c>
      <c r="P496" s="63"/>
      <c r="Q496" s="63"/>
      <c r="R496" s="63"/>
      <c r="S496" s="63"/>
      <c r="T496" s="48" t="s">
        <v>1580</v>
      </c>
      <c r="U496" s="48" t="s">
        <v>1581</v>
      </c>
      <c r="V496" s="1"/>
      <c r="W496" s="1"/>
      <c r="X496" s="1"/>
      <c r="Y496" s="1"/>
      <c r="Z496" s="1"/>
    </row>
    <row r="497" ht="12.75" hidden="1" customHeight="1">
      <c r="A497" s="1"/>
      <c r="B497" s="1"/>
      <c r="C497" s="1"/>
      <c r="D497" s="1"/>
      <c r="E497" s="1"/>
      <c r="F497" s="1"/>
      <c r="G497" s="1"/>
      <c r="H497" s="1"/>
      <c r="I497" s="1"/>
      <c r="J497" s="1"/>
      <c r="K497" s="1"/>
      <c r="L497" s="1"/>
      <c r="M497" s="109">
        <v>538.0</v>
      </c>
      <c r="N497" s="110" t="s">
        <v>1582</v>
      </c>
      <c r="O497" s="118">
        <v>8.0</v>
      </c>
      <c r="P497" s="63"/>
      <c r="Q497" s="63"/>
      <c r="R497" s="63"/>
      <c r="S497" s="63"/>
      <c r="T497" s="48" t="s">
        <v>1583</v>
      </c>
      <c r="U497" s="48" t="s">
        <v>1584</v>
      </c>
      <c r="V497" s="1"/>
      <c r="W497" s="1"/>
      <c r="X497" s="1"/>
      <c r="Y497" s="1"/>
      <c r="Z497" s="1"/>
    </row>
    <row r="498" ht="12.75" hidden="1" customHeight="1">
      <c r="A498" s="1"/>
      <c r="B498" s="1"/>
      <c r="C498" s="1"/>
      <c r="D498" s="1"/>
      <c r="E498" s="1"/>
      <c r="F498" s="1"/>
      <c r="G498" s="1"/>
      <c r="H498" s="1"/>
      <c r="I498" s="1"/>
      <c r="J498" s="1"/>
      <c r="K498" s="1"/>
      <c r="L498" s="1"/>
      <c r="M498" s="109">
        <v>539.0</v>
      </c>
      <c r="N498" s="110" t="s">
        <v>1585</v>
      </c>
      <c r="O498" s="118">
        <v>1.0</v>
      </c>
      <c r="P498" s="63"/>
      <c r="Q498" s="63"/>
      <c r="R498" s="63"/>
      <c r="S498" s="63"/>
      <c r="T498" s="48" t="s">
        <v>1586</v>
      </c>
      <c r="U498" s="48" t="s">
        <v>1587</v>
      </c>
      <c r="V498" s="1"/>
      <c r="W498" s="1"/>
      <c r="X498" s="1"/>
      <c r="Y498" s="1"/>
      <c r="Z498" s="1"/>
    </row>
    <row r="499" ht="12.75" hidden="1" customHeight="1">
      <c r="A499" s="1"/>
      <c r="B499" s="1"/>
      <c r="C499" s="1"/>
      <c r="D499" s="1"/>
      <c r="E499" s="1"/>
      <c r="F499" s="1"/>
      <c r="G499" s="1"/>
      <c r="H499" s="1"/>
      <c r="I499" s="1"/>
      <c r="J499" s="1"/>
      <c r="K499" s="1"/>
      <c r="L499" s="1"/>
      <c r="M499" s="109">
        <v>540.0</v>
      </c>
      <c r="N499" s="110" t="s">
        <v>1588</v>
      </c>
      <c r="O499" s="118">
        <v>1.0</v>
      </c>
      <c r="P499" s="63"/>
      <c r="Q499" s="63"/>
      <c r="R499" s="63"/>
      <c r="S499" s="63"/>
      <c r="T499" s="48" t="s">
        <v>1589</v>
      </c>
      <c r="U499" s="48" t="s">
        <v>1590</v>
      </c>
      <c r="V499" s="1"/>
      <c r="W499" s="1"/>
      <c r="X499" s="1"/>
      <c r="Y499" s="1"/>
      <c r="Z499" s="1"/>
    </row>
    <row r="500" ht="12.75" hidden="1" customHeight="1">
      <c r="A500" s="1"/>
      <c r="B500" s="1"/>
      <c r="C500" s="1"/>
      <c r="D500" s="1"/>
      <c r="E500" s="1"/>
      <c r="F500" s="1"/>
      <c r="G500" s="1"/>
      <c r="H500" s="1"/>
      <c r="I500" s="1"/>
      <c r="J500" s="1"/>
      <c r="K500" s="1"/>
      <c r="L500" s="1"/>
      <c r="M500" s="109">
        <v>541.0</v>
      </c>
      <c r="N500" s="110" t="s">
        <v>1591</v>
      </c>
      <c r="O500" s="118">
        <v>1.0</v>
      </c>
      <c r="P500" s="63"/>
      <c r="Q500" s="63"/>
      <c r="R500" s="63"/>
      <c r="S500" s="63"/>
      <c r="T500" s="48" t="s">
        <v>1592</v>
      </c>
      <c r="U500" s="48" t="s">
        <v>1593</v>
      </c>
      <c r="V500" s="1"/>
      <c r="W500" s="1"/>
      <c r="X500" s="1"/>
      <c r="Y500" s="1"/>
      <c r="Z500" s="1"/>
    </row>
    <row r="501" ht="12.75" hidden="1" customHeight="1">
      <c r="A501" s="1"/>
      <c r="B501" s="1"/>
      <c r="C501" s="1"/>
      <c r="D501" s="1"/>
      <c r="E501" s="1"/>
      <c r="F501" s="1"/>
      <c r="G501" s="1"/>
      <c r="H501" s="1"/>
      <c r="I501" s="1"/>
      <c r="J501" s="1"/>
      <c r="K501" s="1"/>
      <c r="L501" s="1"/>
      <c r="M501" s="109">
        <v>542.0</v>
      </c>
      <c r="N501" s="110" t="s">
        <v>1594</v>
      </c>
      <c r="O501" s="118">
        <v>1.0</v>
      </c>
      <c r="P501" s="63"/>
      <c r="Q501" s="63"/>
      <c r="R501" s="63"/>
      <c r="S501" s="63"/>
      <c r="T501" s="48" t="s">
        <v>1595</v>
      </c>
      <c r="U501" s="48" t="s">
        <v>1596</v>
      </c>
      <c r="V501" s="1"/>
      <c r="W501" s="1"/>
      <c r="X501" s="1"/>
      <c r="Y501" s="1"/>
      <c r="Z501" s="1"/>
    </row>
    <row r="502" ht="12.75" hidden="1" customHeight="1">
      <c r="A502" s="1"/>
      <c r="B502" s="1"/>
      <c r="C502" s="1"/>
      <c r="D502" s="1"/>
      <c r="E502" s="1"/>
      <c r="F502" s="1"/>
      <c r="G502" s="1"/>
      <c r="H502" s="1"/>
      <c r="I502" s="1"/>
      <c r="J502" s="1"/>
      <c r="K502" s="1"/>
      <c r="L502" s="1"/>
      <c r="M502" s="109">
        <v>543.0</v>
      </c>
      <c r="N502" s="110" t="s">
        <v>1597</v>
      </c>
      <c r="O502" s="118">
        <v>1.0</v>
      </c>
      <c r="P502" s="63"/>
      <c r="Q502" s="63"/>
      <c r="R502" s="63"/>
      <c r="S502" s="63"/>
      <c r="T502" s="48" t="s">
        <v>1598</v>
      </c>
      <c r="U502" s="48" t="s">
        <v>1599</v>
      </c>
      <c r="V502" s="1"/>
      <c r="W502" s="1"/>
      <c r="X502" s="1"/>
      <c r="Y502" s="1"/>
      <c r="Z502" s="1"/>
    </row>
    <row r="503" ht="12.75" hidden="1" customHeight="1">
      <c r="A503" s="1"/>
      <c r="B503" s="1"/>
      <c r="C503" s="1"/>
      <c r="D503" s="1"/>
      <c r="E503" s="1"/>
      <c r="F503" s="1"/>
      <c r="G503" s="1"/>
      <c r="H503" s="1"/>
      <c r="I503" s="1"/>
      <c r="J503" s="1"/>
      <c r="K503" s="1"/>
      <c r="L503" s="1"/>
      <c r="M503" s="109">
        <v>544.0</v>
      </c>
      <c r="N503" s="110" t="s">
        <v>1600</v>
      </c>
      <c r="O503" s="118">
        <v>1.0</v>
      </c>
      <c r="P503" s="63"/>
      <c r="Q503" s="63"/>
      <c r="R503" s="63"/>
      <c r="S503" s="63"/>
      <c r="T503" s="48" t="s">
        <v>1601</v>
      </c>
      <c r="U503" s="48" t="s">
        <v>1602</v>
      </c>
      <c r="V503" s="1"/>
      <c r="W503" s="1"/>
      <c r="X503" s="1"/>
      <c r="Y503" s="1"/>
      <c r="Z503" s="1"/>
    </row>
    <row r="504" ht="12.75" hidden="1" customHeight="1">
      <c r="A504" s="1"/>
      <c r="B504" s="1"/>
      <c r="C504" s="1"/>
      <c r="D504" s="1"/>
      <c r="E504" s="1"/>
      <c r="F504" s="1"/>
      <c r="G504" s="1"/>
      <c r="H504" s="1"/>
      <c r="I504" s="1"/>
      <c r="J504" s="1"/>
      <c r="K504" s="1"/>
      <c r="L504" s="1"/>
      <c r="M504" s="109">
        <v>545.0</v>
      </c>
      <c r="N504" s="110" t="s">
        <v>1603</v>
      </c>
      <c r="O504" s="118">
        <v>1.0</v>
      </c>
      <c r="P504" s="63"/>
      <c r="Q504" s="63"/>
      <c r="R504" s="63"/>
      <c r="S504" s="63"/>
      <c r="T504" s="48" t="s">
        <v>1604</v>
      </c>
      <c r="U504" s="48" t="s">
        <v>1605</v>
      </c>
      <c r="V504" s="1"/>
      <c r="W504" s="1"/>
      <c r="X504" s="1"/>
      <c r="Y504" s="1"/>
      <c r="Z504" s="1"/>
    </row>
    <row r="505" ht="12.75" hidden="1" customHeight="1">
      <c r="A505" s="1"/>
      <c r="B505" s="1"/>
      <c r="C505" s="1"/>
      <c r="D505" s="1"/>
      <c r="E505" s="1"/>
      <c r="F505" s="1"/>
      <c r="G505" s="1"/>
      <c r="H505" s="1"/>
      <c r="I505" s="1"/>
      <c r="J505" s="1"/>
      <c r="K505" s="1"/>
      <c r="L505" s="1"/>
      <c r="M505" s="109">
        <v>547.0</v>
      </c>
      <c r="N505" s="110" t="s">
        <v>1606</v>
      </c>
      <c r="O505" s="118">
        <v>1.0</v>
      </c>
      <c r="P505" s="63"/>
      <c r="Q505" s="63"/>
      <c r="R505" s="63"/>
      <c r="S505" s="63"/>
      <c r="T505" s="48" t="s">
        <v>1607</v>
      </c>
      <c r="U505" s="48" t="s">
        <v>1608</v>
      </c>
      <c r="V505" s="1"/>
      <c r="W505" s="1"/>
      <c r="X505" s="1"/>
      <c r="Y505" s="1"/>
      <c r="Z505" s="1"/>
    </row>
    <row r="506" ht="12.75" hidden="1" customHeight="1">
      <c r="A506" s="1"/>
      <c r="B506" s="1"/>
      <c r="C506" s="1"/>
      <c r="D506" s="1"/>
      <c r="E506" s="1"/>
      <c r="F506" s="1"/>
      <c r="G506" s="1"/>
      <c r="H506" s="1"/>
      <c r="I506" s="1"/>
      <c r="J506" s="1"/>
      <c r="K506" s="1"/>
      <c r="L506" s="1"/>
      <c r="M506" s="109">
        <v>548.0</v>
      </c>
      <c r="N506" s="110" t="s">
        <v>1609</v>
      </c>
      <c r="O506" s="118">
        <v>1.0</v>
      </c>
      <c r="P506" s="63"/>
      <c r="Q506" s="63"/>
      <c r="R506" s="63"/>
      <c r="S506" s="63"/>
      <c r="T506" s="48" t="s">
        <v>1610</v>
      </c>
      <c r="U506" s="48" t="s">
        <v>1611</v>
      </c>
      <c r="V506" s="1"/>
      <c r="W506" s="1"/>
      <c r="X506" s="1"/>
      <c r="Y506" s="1"/>
      <c r="Z506" s="1"/>
    </row>
    <row r="507" ht="12.75" hidden="1" customHeight="1">
      <c r="A507" s="1"/>
      <c r="B507" s="1"/>
      <c r="C507" s="1"/>
      <c r="D507" s="1"/>
      <c r="E507" s="1"/>
      <c r="F507" s="1"/>
      <c r="G507" s="1"/>
      <c r="H507" s="1"/>
      <c r="I507" s="1"/>
      <c r="J507" s="1"/>
      <c r="K507" s="1"/>
      <c r="L507" s="1"/>
      <c r="M507" s="109">
        <v>549.0</v>
      </c>
      <c r="N507" s="110" t="s">
        <v>1612</v>
      </c>
      <c r="O507" s="118">
        <v>1.0</v>
      </c>
      <c r="P507" s="63"/>
      <c r="Q507" s="63"/>
      <c r="R507" s="63"/>
      <c r="S507" s="63"/>
      <c r="T507" s="48" t="s">
        <v>1613</v>
      </c>
      <c r="U507" s="48" t="s">
        <v>1614</v>
      </c>
      <c r="V507" s="1"/>
      <c r="W507" s="1"/>
      <c r="X507" s="1"/>
      <c r="Y507" s="1"/>
      <c r="Z507" s="1"/>
    </row>
    <row r="508" ht="12.75" hidden="1" customHeight="1">
      <c r="A508" s="1"/>
      <c r="B508" s="1"/>
      <c r="C508" s="1"/>
      <c r="D508" s="1"/>
      <c r="E508" s="1"/>
      <c r="F508" s="1"/>
      <c r="G508" s="1"/>
      <c r="H508" s="1"/>
      <c r="I508" s="1"/>
      <c r="J508" s="1"/>
      <c r="K508" s="1"/>
      <c r="L508" s="1"/>
      <c r="M508" s="109">
        <v>550.0</v>
      </c>
      <c r="N508" s="110" t="s">
        <v>1615</v>
      </c>
      <c r="O508" s="118">
        <v>1.0</v>
      </c>
      <c r="P508" s="63"/>
      <c r="Q508" s="63"/>
      <c r="R508" s="63"/>
      <c r="S508" s="63"/>
      <c r="T508" s="48" t="s">
        <v>1616</v>
      </c>
      <c r="U508" s="48" t="s">
        <v>1617</v>
      </c>
      <c r="V508" s="1"/>
      <c r="W508" s="1"/>
      <c r="X508" s="1"/>
      <c r="Y508" s="1"/>
      <c r="Z508" s="1"/>
    </row>
    <row r="509" ht="12.75" hidden="1" customHeight="1">
      <c r="A509" s="1"/>
      <c r="B509" s="1"/>
      <c r="C509" s="1"/>
      <c r="D509" s="1"/>
      <c r="E509" s="1"/>
      <c r="F509" s="1"/>
      <c r="G509" s="1"/>
      <c r="H509" s="1"/>
      <c r="I509" s="1"/>
      <c r="J509" s="1"/>
      <c r="K509" s="1"/>
      <c r="L509" s="1"/>
      <c r="M509" s="109">
        <v>551.0</v>
      </c>
      <c r="N509" s="110" t="s">
        <v>1618</v>
      </c>
      <c r="O509" s="118">
        <v>1.0</v>
      </c>
      <c r="P509" s="63"/>
      <c r="Q509" s="63"/>
      <c r="R509" s="63"/>
      <c r="S509" s="63"/>
      <c r="T509" s="48" t="s">
        <v>1619</v>
      </c>
      <c r="U509" s="48" t="s">
        <v>1620</v>
      </c>
      <c r="V509" s="1"/>
      <c r="W509" s="1"/>
      <c r="X509" s="1"/>
      <c r="Y509" s="1"/>
      <c r="Z509" s="1"/>
    </row>
    <row r="510" ht="12.75" hidden="1" customHeight="1">
      <c r="A510" s="1"/>
      <c r="B510" s="1"/>
      <c r="C510" s="1"/>
      <c r="D510" s="1"/>
      <c r="E510" s="1"/>
      <c r="F510" s="1"/>
      <c r="G510" s="1"/>
      <c r="H510" s="1"/>
      <c r="I510" s="1"/>
      <c r="J510" s="1"/>
      <c r="K510" s="1"/>
      <c r="L510" s="1"/>
      <c r="M510" s="109">
        <v>552.0</v>
      </c>
      <c r="N510" s="110" t="s">
        <v>1621</v>
      </c>
      <c r="O510" s="118">
        <v>2.0</v>
      </c>
      <c r="P510" s="63"/>
      <c r="Q510" s="63"/>
      <c r="R510" s="63"/>
      <c r="S510" s="63"/>
      <c r="T510" s="48" t="s">
        <v>1622</v>
      </c>
      <c r="U510" s="48" t="s">
        <v>1623</v>
      </c>
      <c r="V510" s="1"/>
      <c r="W510" s="1"/>
      <c r="X510" s="1"/>
      <c r="Y510" s="1"/>
      <c r="Z510" s="1"/>
    </row>
    <row r="511" ht="12.75" hidden="1" customHeight="1">
      <c r="A511" s="1"/>
      <c r="B511" s="1"/>
      <c r="C511" s="1"/>
      <c r="D511" s="1"/>
      <c r="E511" s="1"/>
      <c r="F511" s="1"/>
      <c r="G511" s="1"/>
      <c r="H511" s="1"/>
      <c r="I511" s="1"/>
      <c r="J511" s="1"/>
      <c r="K511" s="1"/>
      <c r="L511" s="1"/>
      <c r="M511" s="109">
        <v>553.0</v>
      </c>
      <c r="N511" s="110" t="s">
        <v>1624</v>
      </c>
      <c r="O511" s="118">
        <v>2.0</v>
      </c>
      <c r="P511" s="63"/>
      <c r="Q511" s="63"/>
      <c r="R511" s="63"/>
      <c r="S511" s="63"/>
      <c r="T511" s="48" t="s">
        <v>1625</v>
      </c>
      <c r="U511" s="48" t="s">
        <v>1626</v>
      </c>
      <c r="V511" s="1"/>
      <c r="W511" s="1"/>
      <c r="X511" s="1"/>
      <c r="Y511" s="1"/>
      <c r="Z511" s="1"/>
    </row>
    <row r="512" ht="12.75" hidden="1" customHeight="1">
      <c r="A512" s="1"/>
      <c r="B512" s="1"/>
      <c r="C512" s="1"/>
      <c r="D512" s="1"/>
      <c r="E512" s="1"/>
      <c r="F512" s="1"/>
      <c r="G512" s="1"/>
      <c r="H512" s="1"/>
      <c r="I512" s="1"/>
      <c r="J512" s="1"/>
      <c r="K512" s="1"/>
      <c r="L512" s="1"/>
      <c r="M512" s="109">
        <v>554.0</v>
      </c>
      <c r="N512" s="110" t="s">
        <v>1627</v>
      </c>
      <c r="O512" s="118">
        <v>2.0</v>
      </c>
      <c r="P512" s="63"/>
      <c r="Q512" s="63"/>
      <c r="R512" s="63"/>
      <c r="S512" s="63"/>
      <c r="T512" s="48" t="s">
        <v>1628</v>
      </c>
      <c r="U512" s="48" t="s">
        <v>1629</v>
      </c>
      <c r="V512" s="1"/>
      <c r="W512" s="1"/>
      <c r="X512" s="1"/>
      <c r="Y512" s="1"/>
      <c r="Z512" s="1"/>
    </row>
    <row r="513" ht="12.75" hidden="1" customHeight="1">
      <c r="A513" s="1"/>
      <c r="B513" s="1"/>
      <c r="C513" s="1"/>
      <c r="D513" s="1"/>
      <c r="E513" s="1"/>
      <c r="F513" s="1"/>
      <c r="G513" s="1"/>
      <c r="H513" s="1"/>
      <c r="I513" s="1"/>
      <c r="J513" s="1"/>
      <c r="K513" s="1"/>
      <c r="L513" s="1"/>
      <c r="M513" s="109">
        <v>555.0</v>
      </c>
      <c r="N513" s="110" t="s">
        <v>1630</v>
      </c>
      <c r="O513" s="118">
        <v>3.0</v>
      </c>
      <c r="P513" s="63"/>
      <c r="Q513" s="63"/>
      <c r="R513" s="63"/>
      <c r="S513" s="63"/>
      <c r="T513" s="48" t="s">
        <v>1631</v>
      </c>
      <c r="U513" s="48" t="s">
        <v>1632</v>
      </c>
      <c r="V513" s="1"/>
      <c r="W513" s="1"/>
      <c r="X513" s="1"/>
      <c r="Y513" s="1"/>
      <c r="Z513" s="1"/>
    </row>
    <row r="514" ht="12.75" hidden="1" customHeight="1">
      <c r="A514" s="1"/>
      <c r="B514" s="1"/>
      <c r="C514" s="1"/>
      <c r="D514" s="1"/>
      <c r="E514" s="1"/>
      <c r="F514" s="1"/>
      <c r="G514" s="1"/>
      <c r="H514" s="1"/>
      <c r="I514" s="1"/>
      <c r="J514" s="1"/>
      <c r="K514" s="1"/>
      <c r="L514" s="1"/>
      <c r="M514" s="109">
        <v>556.0</v>
      </c>
      <c r="N514" s="110" t="s">
        <v>1633</v>
      </c>
      <c r="O514" s="118">
        <v>4.0</v>
      </c>
      <c r="P514" s="63"/>
      <c r="Q514" s="63"/>
      <c r="R514" s="63"/>
      <c r="S514" s="63"/>
      <c r="T514" s="48" t="s">
        <v>1634</v>
      </c>
      <c r="U514" s="48" t="s">
        <v>1635</v>
      </c>
      <c r="V514" s="1"/>
      <c r="W514" s="1"/>
      <c r="X514" s="1"/>
      <c r="Y514" s="1"/>
      <c r="Z514" s="1"/>
    </row>
    <row r="515" ht="12.75" hidden="1" customHeight="1">
      <c r="A515" s="1"/>
      <c r="B515" s="1"/>
      <c r="C515" s="1"/>
      <c r="D515" s="1"/>
      <c r="E515" s="1"/>
      <c r="F515" s="1"/>
      <c r="G515" s="1"/>
      <c r="H515" s="1"/>
      <c r="I515" s="1"/>
      <c r="J515" s="1"/>
      <c r="K515" s="1"/>
      <c r="L515" s="1"/>
      <c r="M515" s="109">
        <v>557.0</v>
      </c>
      <c r="N515" s="110" t="s">
        <v>1636</v>
      </c>
      <c r="O515" s="118">
        <v>4.0</v>
      </c>
      <c r="P515" s="63"/>
      <c r="Q515" s="63"/>
      <c r="R515" s="63"/>
      <c r="S515" s="63"/>
      <c r="T515" s="48" t="s">
        <v>1637</v>
      </c>
      <c r="U515" s="48" t="s">
        <v>1638</v>
      </c>
      <c r="V515" s="1"/>
      <c r="W515" s="1"/>
      <c r="X515" s="1"/>
      <c r="Y515" s="1"/>
      <c r="Z515" s="1"/>
    </row>
    <row r="516" ht="12.75" hidden="1" customHeight="1">
      <c r="A516" s="1"/>
      <c r="B516" s="1"/>
      <c r="C516" s="1"/>
      <c r="D516" s="1"/>
      <c r="E516" s="1"/>
      <c r="F516" s="1"/>
      <c r="G516" s="1"/>
      <c r="H516" s="1"/>
      <c r="I516" s="1"/>
      <c r="J516" s="1"/>
      <c r="K516" s="1"/>
      <c r="L516" s="1"/>
      <c r="M516" s="109">
        <v>558.0</v>
      </c>
      <c r="N516" s="110" t="s">
        <v>1639</v>
      </c>
      <c r="O516" s="118">
        <v>5.0</v>
      </c>
      <c r="P516" s="63"/>
      <c r="Q516" s="63"/>
      <c r="R516" s="63"/>
      <c r="S516" s="63"/>
      <c r="T516" s="48" t="s">
        <v>1640</v>
      </c>
      <c r="U516" s="48" t="s">
        <v>1641</v>
      </c>
      <c r="V516" s="1"/>
      <c r="W516" s="1"/>
      <c r="X516" s="1"/>
      <c r="Y516" s="1"/>
      <c r="Z516" s="1"/>
    </row>
    <row r="517" ht="12.75" hidden="1" customHeight="1">
      <c r="A517" s="1"/>
      <c r="B517" s="1"/>
      <c r="C517" s="1"/>
      <c r="D517" s="1"/>
      <c r="E517" s="1"/>
      <c r="F517" s="1"/>
      <c r="G517" s="1"/>
      <c r="H517" s="1"/>
      <c r="I517" s="1"/>
      <c r="J517" s="1"/>
      <c r="K517" s="1"/>
      <c r="L517" s="1"/>
      <c r="M517" s="109">
        <v>559.0</v>
      </c>
      <c r="N517" s="110" t="s">
        <v>1642</v>
      </c>
      <c r="O517" s="118">
        <v>6.0</v>
      </c>
      <c r="P517" s="63"/>
      <c r="Q517" s="63"/>
      <c r="R517" s="63"/>
      <c r="S517" s="63"/>
      <c r="T517" s="48" t="s">
        <v>1643</v>
      </c>
      <c r="U517" s="48" t="s">
        <v>1644</v>
      </c>
      <c r="V517" s="1"/>
      <c r="W517" s="1"/>
      <c r="X517" s="1"/>
      <c r="Y517" s="1"/>
      <c r="Z517" s="1"/>
    </row>
    <row r="518" ht="12.75" hidden="1" customHeight="1">
      <c r="A518" s="1"/>
      <c r="B518" s="1"/>
      <c r="C518" s="1"/>
      <c r="D518" s="1"/>
      <c r="E518" s="1"/>
      <c r="F518" s="1"/>
      <c r="G518" s="1"/>
      <c r="H518" s="1"/>
      <c r="I518" s="1"/>
      <c r="J518" s="1"/>
      <c r="K518" s="1"/>
      <c r="L518" s="1"/>
      <c r="M518" s="109">
        <v>560.0</v>
      </c>
      <c r="N518" s="110" t="s">
        <v>1645</v>
      </c>
      <c r="O518" s="118">
        <v>6.0</v>
      </c>
      <c r="P518" s="63"/>
      <c r="Q518" s="63"/>
      <c r="R518" s="63"/>
      <c r="S518" s="63"/>
      <c r="T518" s="48" t="s">
        <v>1646</v>
      </c>
      <c r="U518" s="48" t="s">
        <v>1647</v>
      </c>
      <c r="V518" s="1"/>
      <c r="W518" s="1"/>
      <c r="X518" s="1"/>
      <c r="Y518" s="1"/>
      <c r="Z518" s="1"/>
    </row>
    <row r="519" ht="12.75" hidden="1" customHeight="1">
      <c r="A519" s="1"/>
      <c r="B519" s="1"/>
      <c r="C519" s="1"/>
      <c r="D519" s="1"/>
      <c r="E519" s="1"/>
      <c r="F519" s="1"/>
      <c r="G519" s="1"/>
      <c r="H519" s="1"/>
      <c r="I519" s="1"/>
      <c r="J519" s="1"/>
      <c r="K519" s="1"/>
      <c r="L519" s="1"/>
      <c r="M519" s="109">
        <v>561.0</v>
      </c>
      <c r="N519" s="110" t="s">
        <v>1648</v>
      </c>
      <c r="O519" s="118">
        <v>6.0</v>
      </c>
      <c r="P519" s="63"/>
      <c r="Q519" s="63"/>
      <c r="R519" s="63"/>
      <c r="S519" s="63"/>
      <c r="T519" s="48" t="s">
        <v>1649</v>
      </c>
      <c r="U519" s="48" t="s">
        <v>1650</v>
      </c>
      <c r="V519" s="1"/>
      <c r="W519" s="1"/>
      <c r="X519" s="1"/>
      <c r="Y519" s="1"/>
      <c r="Z519" s="1"/>
    </row>
    <row r="520" ht="12.75" hidden="1" customHeight="1">
      <c r="A520" s="1"/>
      <c r="B520" s="1"/>
      <c r="C520" s="1"/>
      <c r="D520" s="1"/>
      <c r="E520" s="1"/>
      <c r="F520" s="1"/>
      <c r="G520" s="1"/>
      <c r="H520" s="1"/>
      <c r="I520" s="1"/>
      <c r="J520" s="1"/>
      <c r="K520" s="1"/>
      <c r="L520" s="1"/>
      <c r="M520" s="109">
        <v>562.0</v>
      </c>
      <c r="N520" s="110" t="s">
        <v>1651</v>
      </c>
      <c r="O520" s="118">
        <v>7.0</v>
      </c>
      <c r="P520" s="63"/>
      <c r="Q520" s="63"/>
      <c r="R520" s="63"/>
      <c r="S520" s="63"/>
      <c r="T520" s="48" t="s">
        <v>1652</v>
      </c>
      <c r="U520" s="48" t="s">
        <v>1653</v>
      </c>
      <c r="V520" s="1"/>
      <c r="W520" s="1"/>
      <c r="X520" s="1"/>
      <c r="Y520" s="1"/>
      <c r="Z520" s="1"/>
    </row>
    <row r="521" ht="12.75" hidden="1" customHeight="1">
      <c r="A521" s="1"/>
      <c r="B521" s="1"/>
      <c r="C521" s="1"/>
      <c r="D521" s="1"/>
      <c r="E521" s="1"/>
      <c r="F521" s="1"/>
      <c r="G521" s="1"/>
      <c r="H521" s="1"/>
      <c r="I521" s="1"/>
      <c r="J521" s="1"/>
      <c r="K521" s="1"/>
      <c r="L521" s="1"/>
      <c r="M521" s="109">
        <v>564.0</v>
      </c>
      <c r="N521" s="110" t="s">
        <v>1654</v>
      </c>
      <c r="O521" s="118">
        <v>7.0</v>
      </c>
      <c r="P521" s="63"/>
      <c r="Q521" s="63"/>
      <c r="R521" s="63"/>
      <c r="S521" s="63"/>
      <c r="T521" s="48" t="s">
        <v>1655</v>
      </c>
      <c r="U521" s="48" t="s">
        <v>1656</v>
      </c>
      <c r="V521" s="1"/>
      <c r="W521" s="1"/>
      <c r="X521" s="1"/>
      <c r="Y521" s="1"/>
      <c r="Z521" s="1"/>
    </row>
    <row r="522" ht="12.75" hidden="1" customHeight="1">
      <c r="A522" s="1"/>
      <c r="B522" s="1"/>
      <c r="C522" s="1"/>
      <c r="D522" s="1"/>
      <c r="E522" s="1"/>
      <c r="F522" s="1"/>
      <c r="G522" s="1"/>
      <c r="H522" s="1"/>
      <c r="I522" s="1"/>
      <c r="J522" s="1"/>
      <c r="K522" s="1"/>
      <c r="L522" s="1"/>
      <c r="M522" s="109">
        <v>565.0</v>
      </c>
      <c r="N522" s="110" t="s">
        <v>1657</v>
      </c>
      <c r="O522" s="118">
        <v>7.0</v>
      </c>
      <c r="P522" s="63"/>
      <c r="Q522" s="63"/>
      <c r="R522" s="63"/>
      <c r="S522" s="63"/>
      <c r="T522" s="48" t="s">
        <v>1658</v>
      </c>
      <c r="U522" s="48" t="s">
        <v>1659</v>
      </c>
      <c r="V522" s="1"/>
      <c r="W522" s="1"/>
      <c r="X522" s="1"/>
      <c r="Y522" s="1"/>
      <c r="Z522" s="1"/>
    </row>
    <row r="523" ht="12.75" hidden="1" customHeight="1">
      <c r="A523" s="1"/>
      <c r="B523" s="1"/>
      <c r="C523" s="1"/>
      <c r="D523" s="1"/>
      <c r="E523" s="1"/>
      <c r="F523" s="1"/>
      <c r="G523" s="1"/>
      <c r="H523" s="1"/>
      <c r="I523" s="1"/>
      <c r="J523" s="1"/>
      <c r="K523" s="1"/>
      <c r="L523" s="1"/>
      <c r="M523" s="109">
        <v>566.0</v>
      </c>
      <c r="N523" s="110" t="s">
        <v>1660</v>
      </c>
      <c r="O523" s="118">
        <v>7.0</v>
      </c>
      <c r="P523" s="63"/>
      <c r="Q523" s="63"/>
      <c r="R523" s="63"/>
      <c r="S523" s="63"/>
      <c r="T523" s="48" t="s">
        <v>1661</v>
      </c>
      <c r="U523" s="48" t="s">
        <v>1662</v>
      </c>
      <c r="V523" s="1"/>
      <c r="W523" s="1"/>
      <c r="X523" s="1"/>
      <c r="Y523" s="1"/>
      <c r="Z523" s="1"/>
    </row>
    <row r="524" ht="12.75" hidden="1" customHeight="1">
      <c r="A524" s="1"/>
      <c r="B524" s="1"/>
      <c r="C524" s="1"/>
      <c r="D524" s="1"/>
      <c r="E524" s="1"/>
      <c r="F524" s="1"/>
      <c r="G524" s="1"/>
      <c r="H524" s="1"/>
      <c r="I524" s="1"/>
      <c r="J524" s="1"/>
      <c r="K524" s="1"/>
      <c r="L524" s="1"/>
      <c r="M524" s="109">
        <v>567.0</v>
      </c>
      <c r="N524" s="110" t="s">
        <v>1663</v>
      </c>
      <c r="O524" s="118">
        <v>12.0</v>
      </c>
      <c r="P524" s="63"/>
      <c r="Q524" s="63"/>
      <c r="R524" s="63"/>
      <c r="S524" s="63"/>
      <c r="T524" s="48" t="s">
        <v>1664</v>
      </c>
      <c r="U524" s="48" t="s">
        <v>1665</v>
      </c>
      <c r="V524" s="1"/>
      <c r="W524" s="1"/>
      <c r="X524" s="1"/>
      <c r="Y524" s="1"/>
      <c r="Z524" s="1"/>
    </row>
    <row r="525" ht="12.75" hidden="1" customHeight="1">
      <c r="A525" s="1"/>
      <c r="B525" s="1"/>
      <c r="C525" s="1"/>
      <c r="D525" s="1"/>
      <c r="E525" s="1"/>
      <c r="F525" s="1"/>
      <c r="G525" s="1"/>
      <c r="H525" s="1"/>
      <c r="I525" s="1"/>
      <c r="J525" s="1"/>
      <c r="K525" s="1"/>
      <c r="L525" s="1"/>
      <c r="M525" s="109">
        <v>568.0</v>
      </c>
      <c r="N525" s="110" t="s">
        <v>1666</v>
      </c>
      <c r="O525" s="118">
        <v>12.0</v>
      </c>
      <c r="P525" s="63"/>
      <c r="Q525" s="63"/>
      <c r="R525" s="63"/>
      <c r="S525" s="63"/>
      <c r="T525" s="48" t="s">
        <v>1667</v>
      </c>
      <c r="U525" s="48" t="s">
        <v>1668</v>
      </c>
      <c r="V525" s="1"/>
      <c r="W525" s="1"/>
      <c r="X525" s="1"/>
      <c r="Y525" s="1"/>
      <c r="Z525" s="1"/>
    </row>
    <row r="526" ht="12.75" hidden="1" customHeight="1">
      <c r="A526" s="1"/>
      <c r="B526" s="1"/>
      <c r="C526" s="1"/>
      <c r="D526" s="1"/>
      <c r="E526" s="1"/>
      <c r="F526" s="1"/>
      <c r="G526" s="1"/>
      <c r="H526" s="1"/>
      <c r="I526" s="1"/>
      <c r="J526" s="1"/>
      <c r="K526" s="1"/>
      <c r="L526" s="1"/>
      <c r="M526" s="109">
        <v>569.0</v>
      </c>
      <c r="N526" s="110" t="s">
        <v>1669</v>
      </c>
      <c r="O526" s="118">
        <v>12.0</v>
      </c>
      <c r="P526" s="63"/>
      <c r="Q526" s="63"/>
      <c r="R526" s="63"/>
      <c r="S526" s="63"/>
      <c r="T526" s="48" t="s">
        <v>1670</v>
      </c>
      <c r="U526" s="48" t="s">
        <v>1671</v>
      </c>
      <c r="V526" s="1"/>
      <c r="W526" s="1"/>
      <c r="X526" s="1"/>
      <c r="Y526" s="1"/>
      <c r="Z526" s="1"/>
    </row>
    <row r="527" ht="12.75" hidden="1" customHeight="1">
      <c r="A527" s="1"/>
      <c r="B527" s="1"/>
      <c r="C527" s="1"/>
      <c r="D527" s="1"/>
      <c r="E527" s="1"/>
      <c r="F527" s="1"/>
      <c r="G527" s="1"/>
      <c r="H527" s="1"/>
      <c r="I527" s="1"/>
      <c r="J527" s="1"/>
      <c r="K527" s="1"/>
      <c r="L527" s="1"/>
      <c r="M527" s="109">
        <v>570.0</v>
      </c>
      <c r="N527" s="110" t="s">
        <v>1672</v>
      </c>
      <c r="O527" s="118">
        <v>12.0</v>
      </c>
      <c r="P527" s="63"/>
      <c r="Q527" s="63"/>
      <c r="R527" s="63"/>
      <c r="S527" s="63"/>
      <c r="T527" s="48" t="s">
        <v>1673</v>
      </c>
      <c r="U527" s="48" t="s">
        <v>1674</v>
      </c>
      <c r="V527" s="1"/>
      <c r="W527" s="1"/>
      <c r="X527" s="1"/>
      <c r="Y527" s="1"/>
      <c r="Z527" s="1"/>
    </row>
    <row r="528" ht="12.75" hidden="1" customHeight="1">
      <c r="A528" s="1"/>
      <c r="B528" s="1"/>
      <c r="C528" s="1"/>
      <c r="D528" s="1"/>
      <c r="E528" s="1"/>
      <c r="F528" s="1"/>
      <c r="G528" s="1"/>
      <c r="H528" s="1"/>
      <c r="I528" s="1"/>
      <c r="J528" s="1"/>
      <c r="K528" s="1"/>
      <c r="L528" s="1"/>
      <c r="M528" s="109">
        <v>571.0</v>
      </c>
      <c r="N528" s="110" t="s">
        <v>1675</v>
      </c>
      <c r="O528" s="118">
        <v>13.0</v>
      </c>
      <c r="P528" s="63"/>
      <c r="Q528" s="63"/>
      <c r="R528" s="63"/>
      <c r="S528" s="63"/>
      <c r="T528" s="48" t="s">
        <v>1676</v>
      </c>
      <c r="U528" s="48" t="s">
        <v>1677</v>
      </c>
      <c r="V528" s="1"/>
      <c r="W528" s="1"/>
      <c r="X528" s="1"/>
      <c r="Y528" s="1"/>
      <c r="Z528" s="1"/>
    </row>
    <row r="529" ht="12.75" hidden="1" customHeight="1">
      <c r="A529" s="1"/>
      <c r="B529" s="1"/>
      <c r="C529" s="1"/>
      <c r="D529" s="1"/>
      <c r="E529" s="1"/>
      <c r="F529" s="1"/>
      <c r="G529" s="1"/>
      <c r="H529" s="1"/>
      <c r="I529" s="1"/>
      <c r="J529" s="1"/>
      <c r="K529" s="1"/>
      <c r="L529" s="1"/>
      <c r="M529" s="109">
        <v>572.0</v>
      </c>
      <c r="N529" s="110" t="s">
        <v>1678</v>
      </c>
      <c r="O529" s="118">
        <v>13.0</v>
      </c>
      <c r="P529" s="63"/>
      <c r="Q529" s="63"/>
      <c r="R529" s="63"/>
      <c r="S529" s="63"/>
      <c r="T529" s="48" t="s">
        <v>1679</v>
      </c>
      <c r="U529" s="48" t="s">
        <v>1680</v>
      </c>
      <c r="V529" s="1"/>
      <c r="W529" s="1"/>
      <c r="X529" s="1"/>
      <c r="Y529" s="1"/>
      <c r="Z529" s="1"/>
    </row>
    <row r="530" ht="12.75" hidden="1" customHeight="1">
      <c r="A530" s="1"/>
      <c r="B530" s="1"/>
      <c r="C530" s="1"/>
      <c r="D530" s="1"/>
      <c r="E530" s="1"/>
      <c r="F530" s="1"/>
      <c r="G530" s="1"/>
      <c r="H530" s="1"/>
      <c r="I530" s="1"/>
      <c r="J530" s="1"/>
      <c r="K530" s="1"/>
      <c r="L530" s="1"/>
      <c r="M530" s="109">
        <v>573.0</v>
      </c>
      <c r="N530" s="110" t="s">
        <v>1681</v>
      </c>
      <c r="O530" s="118">
        <v>13.0</v>
      </c>
      <c r="P530" s="63"/>
      <c r="Q530" s="63"/>
      <c r="R530" s="63"/>
      <c r="S530" s="63"/>
      <c r="T530" s="48" t="s">
        <v>1682</v>
      </c>
      <c r="U530" s="48" t="s">
        <v>1683</v>
      </c>
      <c r="V530" s="1"/>
      <c r="W530" s="1"/>
      <c r="X530" s="1"/>
      <c r="Y530" s="1"/>
      <c r="Z530" s="1"/>
    </row>
    <row r="531" ht="12.75" hidden="1" customHeight="1">
      <c r="A531" s="1"/>
      <c r="B531" s="1"/>
      <c r="C531" s="1"/>
      <c r="D531" s="1"/>
      <c r="E531" s="1"/>
      <c r="F531" s="1"/>
      <c r="G531" s="1"/>
      <c r="H531" s="1"/>
      <c r="I531" s="1"/>
      <c r="J531" s="1"/>
      <c r="K531" s="1"/>
      <c r="L531" s="1"/>
      <c r="M531" s="109">
        <v>574.0</v>
      </c>
      <c r="N531" s="110" t="s">
        <v>1684</v>
      </c>
      <c r="O531" s="118">
        <v>13.0</v>
      </c>
      <c r="P531" s="63"/>
      <c r="Q531" s="63"/>
      <c r="R531" s="63"/>
      <c r="S531" s="63"/>
      <c r="T531" s="48" t="s">
        <v>1685</v>
      </c>
      <c r="U531" s="48" t="s">
        <v>1686</v>
      </c>
      <c r="V531" s="1"/>
      <c r="W531" s="1"/>
      <c r="X531" s="1"/>
      <c r="Y531" s="1"/>
      <c r="Z531" s="1"/>
    </row>
    <row r="532" ht="12.75" hidden="1" customHeight="1">
      <c r="A532" s="1"/>
      <c r="B532" s="1"/>
      <c r="C532" s="1"/>
      <c r="D532" s="1"/>
      <c r="E532" s="1"/>
      <c r="F532" s="1"/>
      <c r="G532" s="1"/>
      <c r="H532" s="1"/>
      <c r="I532" s="1"/>
      <c r="J532" s="1"/>
      <c r="K532" s="1"/>
      <c r="L532" s="1"/>
      <c r="M532" s="109">
        <v>575.0</v>
      </c>
      <c r="N532" s="110" t="s">
        <v>1687</v>
      </c>
      <c r="O532" s="118">
        <v>13.0</v>
      </c>
      <c r="P532" s="63"/>
      <c r="Q532" s="63"/>
      <c r="R532" s="63"/>
      <c r="S532" s="63"/>
      <c r="T532" s="48" t="s">
        <v>1688</v>
      </c>
      <c r="U532" s="48" t="s">
        <v>1689</v>
      </c>
      <c r="V532" s="1"/>
      <c r="W532" s="1"/>
      <c r="X532" s="1"/>
      <c r="Y532" s="1"/>
      <c r="Z532" s="1"/>
    </row>
    <row r="533" ht="12.75" hidden="1" customHeight="1">
      <c r="A533" s="1"/>
      <c r="B533" s="1"/>
      <c r="C533" s="1"/>
      <c r="D533" s="1"/>
      <c r="E533" s="1"/>
      <c r="F533" s="1"/>
      <c r="G533" s="1"/>
      <c r="H533" s="1"/>
      <c r="I533" s="1"/>
      <c r="J533" s="1"/>
      <c r="K533" s="1"/>
      <c r="L533" s="1"/>
      <c r="M533" s="109">
        <v>576.0</v>
      </c>
      <c r="N533" s="110" t="s">
        <v>1690</v>
      </c>
      <c r="O533" s="118">
        <v>14.0</v>
      </c>
      <c r="P533" s="63"/>
      <c r="Q533" s="63"/>
      <c r="R533" s="63"/>
      <c r="S533" s="63"/>
      <c r="T533" s="48" t="s">
        <v>1691</v>
      </c>
      <c r="U533" s="48" t="s">
        <v>1692</v>
      </c>
      <c r="V533" s="1"/>
      <c r="W533" s="1"/>
      <c r="X533" s="1"/>
      <c r="Y533" s="1"/>
      <c r="Z533" s="1"/>
    </row>
    <row r="534" ht="12.75" hidden="1" customHeight="1">
      <c r="A534" s="1"/>
      <c r="B534" s="1"/>
      <c r="C534" s="1"/>
      <c r="D534" s="1"/>
      <c r="E534" s="1"/>
      <c r="F534" s="1"/>
      <c r="G534" s="1"/>
      <c r="H534" s="1"/>
      <c r="I534" s="1"/>
      <c r="J534" s="1"/>
      <c r="K534" s="1"/>
      <c r="L534" s="1"/>
      <c r="M534" s="109">
        <v>578.0</v>
      </c>
      <c r="N534" s="110" t="s">
        <v>1693</v>
      </c>
      <c r="O534" s="118">
        <v>14.0</v>
      </c>
      <c r="P534" s="63"/>
      <c r="Q534" s="63"/>
      <c r="R534" s="63"/>
      <c r="S534" s="63"/>
      <c r="T534" s="48" t="s">
        <v>1694</v>
      </c>
      <c r="U534" s="48" t="s">
        <v>1695</v>
      </c>
      <c r="V534" s="1"/>
      <c r="W534" s="1"/>
      <c r="X534" s="1"/>
      <c r="Y534" s="1"/>
      <c r="Z534" s="1"/>
    </row>
    <row r="535" ht="12.75" hidden="1" customHeight="1">
      <c r="A535" s="1"/>
      <c r="B535" s="1"/>
      <c r="C535" s="1"/>
      <c r="D535" s="1"/>
      <c r="E535" s="1"/>
      <c r="F535" s="1"/>
      <c r="G535" s="1"/>
      <c r="H535" s="1"/>
      <c r="I535" s="1"/>
      <c r="J535" s="1"/>
      <c r="K535" s="1"/>
      <c r="L535" s="1"/>
      <c r="M535" s="109">
        <v>579.0</v>
      </c>
      <c r="N535" s="110" t="s">
        <v>1696</v>
      </c>
      <c r="O535" s="118">
        <v>14.0</v>
      </c>
      <c r="P535" s="63"/>
      <c r="Q535" s="63"/>
      <c r="R535" s="63"/>
      <c r="S535" s="63"/>
      <c r="T535" s="48" t="s">
        <v>1697</v>
      </c>
      <c r="U535" s="48" t="s">
        <v>1698</v>
      </c>
      <c r="V535" s="1"/>
      <c r="W535" s="1"/>
      <c r="X535" s="1"/>
      <c r="Y535" s="1"/>
      <c r="Z535" s="1"/>
    </row>
    <row r="536" ht="12.75" hidden="1" customHeight="1">
      <c r="A536" s="1"/>
      <c r="B536" s="1"/>
      <c r="C536" s="1"/>
      <c r="D536" s="1"/>
      <c r="E536" s="1"/>
      <c r="F536" s="1"/>
      <c r="G536" s="1"/>
      <c r="H536" s="1"/>
      <c r="I536" s="1"/>
      <c r="J536" s="1"/>
      <c r="K536" s="1"/>
      <c r="L536" s="1"/>
      <c r="M536" s="109">
        <v>581.0</v>
      </c>
      <c r="N536" s="110" t="s">
        <v>1699</v>
      </c>
      <c r="O536" s="118">
        <v>15.0</v>
      </c>
      <c r="P536" s="63"/>
      <c r="Q536" s="63"/>
      <c r="R536" s="63"/>
      <c r="S536" s="63"/>
      <c r="T536" s="48" t="s">
        <v>1700</v>
      </c>
      <c r="U536" s="48" t="s">
        <v>1701</v>
      </c>
      <c r="V536" s="1"/>
      <c r="W536" s="1"/>
      <c r="X536" s="1"/>
      <c r="Y536" s="1"/>
      <c r="Z536" s="1"/>
    </row>
    <row r="537" ht="12.75" hidden="1" customHeight="1">
      <c r="A537" s="1"/>
      <c r="B537" s="1"/>
      <c r="C537" s="1"/>
      <c r="D537" s="1"/>
      <c r="E537" s="1"/>
      <c r="F537" s="1"/>
      <c r="G537" s="1"/>
      <c r="H537" s="1"/>
      <c r="I537" s="1"/>
      <c r="J537" s="1"/>
      <c r="K537" s="1"/>
      <c r="L537" s="1"/>
      <c r="M537" s="109">
        <v>582.0</v>
      </c>
      <c r="N537" s="110" t="s">
        <v>1702</v>
      </c>
      <c r="O537" s="118">
        <v>15.0</v>
      </c>
      <c r="P537" s="63"/>
      <c r="Q537" s="63"/>
      <c r="R537" s="63"/>
      <c r="S537" s="63"/>
      <c r="T537" s="48" t="s">
        <v>1703</v>
      </c>
      <c r="U537" s="48" t="s">
        <v>1704</v>
      </c>
      <c r="V537" s="1"/>
      <c r="W537" s="1"/>
      <c r="X537" s="1"/>
      <c r="Y537" s="1"/>
      <c r="Z537" s="1"/>
    </row>
    <row r="538" ht="12.75" hidden="1" customHeight="1">
      <c r="A538" s="1"/>
      <c r="B538" s="1"/>
      <c r="C538" s="1"/>
      <c r="D538" s="1"/>
      <c r="E538" s="1"/>
      <c r="F538" s="1"/>
      <c r="G538" s="1"/>
      <c r="H538" s="1"/>
      <c r="I538" s="1"/>
      <c r="J538" s="1"/>
      <c r="K538" s="1"/>
      <c r="L538" s="1"/>
      <c r="M538" s="109">
        <v>583.0</v>
      </c>
      <c r="N538" s="110" t="s">
        <v>1684</v>
      </c>
      <c r="O538" s="118">
        <v>16.0</v>
      </c>
      <c r="P538" s="63"/>
      <c r="Q538" s="63"/>
      <c r="R538" s="63"/>
      <c r="S538" s="63"/>
      <c r="T538" s="48" t="s">
        <v>1705</v>
      </c>
      <c r="U538" s="48" t="s">
        <v>1706</v>
      </c>
      <c r="V538" s="1"/>
      <c r="W538" s="1"/>
      <c r="X538" s="1"/>
      <c r="Y538" s="1"/>
      <c r="Z538" s="1"/>
    </row>
    <row r="539" ht="12.75" hidden="1" customHeight="1">
      <c r="A539" s="1"/>
      <c r="B539" s="1"/>
      <c r="C539" s="1"/>
      <c r="D539" s="1"/>
      <c r="E539" s="1"/>
      <c r="F539" s="1"/>
      <c r="G539" s="1"/>
      <c r="H539" s="1"/>
      <c r="I539" s="1"/>
      <c r="J539" s="1"/>
      <c r="K539" s="1"/>
      <c r="L539" s="1"/>
      <c r="M539" s="109">
        <v>584.0</v>
      </c>
      <c r="N539" s="110" t="s">
        <v>1707</v>
      </c>
      <c r="O539" s="118">
        <v>16.0</v>
      </c>
      <c r="P539" s="63"/>
      <c r="Q539" s="63"/>
      <c r="R539" s="63"/>
      <c r="S539" s="63"/>
      <c r="T539" s="48" t="s">
        <v>1708</v>
      </c>
      <c r="U539" s="48" t="s">
        <v>1709</v>
      </c>
      <c r="V539" s="1"/>
      <c r="W539" s="1"/>
      <c r="X539" s="1"/>
      <c r="Y539" s="1"/>
      <c r="Z539" s="1"/>
    </row>
    <row r="540" ht="12.75" hidden="1" customHeight="1">
      <c r="A540" s="1"/>
      <c r="B540" s="1"/>
      <c r="C540" s="1"/>
      <c r="D540" s="1"/>
      <c r="E540" s="1"/>
      <c r="F540" s="1"/>
      <c r="G540" s="1"/>
      <c r="H540" s="1"/>
      <c r="I540" s="1"/>
      <c r="J540" s="1"/>
      <c r="K540" s="1"/>
      <c r="L540" s="1"/>
      <c r="M540" s="109">
        <v>585.0</v>
      </c>
      <c r="N540" s="110" t="s">
        <v>1710</v>
      </c>
      <c r="O540" s="118">
        <v>17.0</v>
      </c>
      <c r="P540" s="63"/>
      <c r="Q540" s="63"/>
      <c r="R540" s="63"/>
      <c r="S540" s="63"/>
      <c r="T540" s="48" t="s">
        <v>1711</v>
      </c>
      <c r="U540" s="48" t="s">
        <v>1712</v>
      </c>
      <c r="V540" s="1"/>
      <c r="W540" s="1"/>
      <c r="X540" s="1"/>
      <c r="Y540" s="1"/>
      <c r="Z540" s="1"/>
    </row>
    <row r="541" ht="12.75" hidden="1" customHeight="1">
      <c r="A541" s="1"/>
      <c r="B541" s="1"/>
      <c r="C541" s="1"/>
      <c r="D541" s="1"/>
      <c r="E541" s="1"/>
      <c r="F541" s="1"/>
      <c r="G541" s="1"/>
      <c r="H541" s="1"/>
      <c r="I541" s="1"/>
      <c r="J541" s="1"/>
      <c r="K541" s="1"/>
      <c r="L541" s="1"/>
      <c r="M541" s="109">
        <v>586.0</v>
      </c>
      <c r="N541" s="110" t="s">
        <v>1713</v>
      </c>
      <c r="O541" s="118">
        <v>17.0</v>
      </c>
      <c r="P541" s="63"/>
      <c r="Q541" s="63"/>
      <c r="R541" s="63"/>
      <c r="S541" s="63"/>
      <c r="T541" s="48" t="s">
        <v>1714</v>
      </c>
      <c r="U541" s="48" t="s">
        <v>1715</v>
      </c>
      <c r="V541" s="1"/>
      <c r="W541" s="1"/>
      <c r="X541" s="1"/>
      <c r="Y541" s="1"/>
      <c r="Z541" s="1"/>
    </row>
    <row r="542" ht="12.75" hidden="1" customHeight="1">
      <c r="A542" s="1"/>
      <c r="B542" s="1"/>
      <c r="C542" s="1"/>
      <c r="D542" s="1"/>
      <c r="E542" s="1"/>
      <c r="F542" s="1"/>
      <c r="G542" s="1"/>
      <c r="H542" s="1"/>
      <c r="I542" s="1"/>
      <c r="J542" s="1"/>
      <c r="K542" s="1"/>
      <c r="L542" s="1"/>
      <c r="M542" s="109">
        <v>587.0</v>
      </c>
      <c r="N542" s="110" t="s">
        <v>1716</v>
      </c>
      <c r="O542" s="118">
        <v>17.0</v>
      </c>
      <c r="P542" s="63"/>
      <c r="Q542" s="63"/>
      <c r="R542" s="63"/>
      <c r="S542" s="63"/>
      <c r="T542" s="48" t="s">
        <v>1717</v>
      </c>
      <c r="U542" s="48" t="s">
        <v>1718</v>
      </c>
      <c r="V542" s="1"/>
      <c r="W542" s="1"/>
      <c r="X542" s="1"/>
      <c r="Y542" s="1"/>
      <c r="Z542" s="1"/>
    </row>
    <row r="543" ht="12.75" hidden="1" customHeight="1">
      <c r="A543" s="1"/>
      <c r="B543" s="1"/>
      <c r="C543" s="1"/>
      <c r="D543" s="1"/>
      <c r="E543" s="1"/>
      <c r="F543" s="1"/>
      <c r="G543" s="1"/>
      <c r="H543" s="1"/>
      <c r="I543" s="1"/>
      <c r="J543" s="1"/>
      <c r="K543" s="1"/>
      <c r="L543" s="1"/>
      <c r="M543" s="109">
        <v>588.0</v>
      </c>
      <c r="N543" s="110" t="s">
        <v>1719</v>
      </c>
      <c r="O543" s="118">
        <v>17.0</v>
      </c>
      <c r="P543" s="63"/>
      <c r="Q543" s="63"/>
      <c r="R543" s="63"/>
      <c r="S543" s="63"/>
      <c r="T543" s="48" t="s">
        <v>1720</v>
      </c>
      <c r="U543" s="48" t="s">
        <v>1721</v>
      </c>
      <c r="V543" s="1"/>
      <c r="W543" s="1"/>
      <c r="X543" s="1"/>
      <c r="Y543" s="1"/>
      <c r="Z543" s="1"/>
    </row>
    <row r="544" ht="12.75" hidden="1" customHeight="1">
      <c r="A544" s="1"/>
      <c r="B544" s="1"/>
      <c r="C544" s="1"/>
      <c r="D544" s="1"/>
      <c r="E544" s="1"/>
      <c r="F544" s="1"/>
      <c r="G544" s="1"/>
      <c r="H544" s="1"/>
      <c r="I544" s="1"/>
      <c r="J544" s="1"/>
      <c r="K544" s="1"/>
      <c r="L544" s="1"/>
      <c r="M544" s="109">
        <v>589.0</v>
      </c>
      <c r="N544" s="110" t="s">
        <v>1722</v>
      </c>
      <c r="O544" s="118">
        <v>17.0</v>
      </c>
      <c r="P544" s="63"/>
      <c r="Q544" s="63"/>
      <c r="R544" s="63"/>
      <c r="S544" s="63"/>
      <c r="T544" s="48" t="s">
        <v>1723</v>
      </c>
      <c r="U544" s="48" t="s">
        <v>1724</v>
      </c>
      <c r="V544" s="1"/>
      <c r="W544" s="1"/>
      <c r="X544" s="1"/>
      <c r="Y544" s="1"/>
      <c r="Z544" s="1"/>
    </row>
    <row r="545" ht="12.75" hidden="1" customHeight="1">
      <c r="A545" s="1"/>
      <c r="B545" s="1"/>
      <c r="C545" s="1"/>
      <c r="D545" s="1"/>
      <c r="E545" s="1"/>
      <c r="F545" s="1"/>
      <c r="G545" s="1"/>
      <c r="H545" s="1"/>
      <c r="I545" s="1"/>
      <c r="J545" s="1"/>
      <c r="K545" s="1"/>
      <c r="L545" s="1"/>
      <c r="M545" s="109">
        <v>590.0</v>
      </c>
      <c r="N545" s="110" t="s">
        <v>1725</v>
      </c>
      <c r="O545" s="118">
        <v>17.0</v>
      </c>
      <c r="P545" s="63"/>
      <c r="Q545" s="63"/>
      <c r="R545" s="63"/>
      <c r="S545" s="63"/>
      <c r="T545" s="48" t="s">
        <v>1726</v>
      </c>
      <c r="U545" s="48" t="s">
        <v>1727</v>
      </c>
      <c r="V545" s="1"/>
      <c r="W545" s="1"/>
      <c r="X545" s="1"/>
      <c r="Y545" s="1"/>
      <c r="Z545" s="1"/>
    </row>
    <row r="546" ht="12.75" hidden="1" customHeight="1">
      <c r="A546" s="1"/>
      <c r="B546" s="1"/>
      <c r="C546" s="1"/>
      <c r="D546" s="1"/>
      <c r="E546" s="1"/>
      <c r="F546" s="1"/>
      <c r="G546" s="1"/>
      <c r="H546" s="1"/>
      <c r="I546" s="1"/>
      <c r="J546" s="1"/>
      <c r="K546" s="1"/>
      <c r="L546" s="1"/>
      <c r="M546" s="109">
        <v>591.0</v>
      </c>
      <c r="N546" s="110" t="s">
        <v>1728</v>
      </c>
      <c r="O546" s="118">
        <v>17.0</v>
      </c>
      <c r="P546" s="63"/>
      <c r="Q546" s="63"/>
      <c r="R546" s="63"/>
      <c r="S546" s="63"/>
      <c r="T546" s="48" t="s">
        <v>1729</v>
      </c>
      <c r="U546" s="48" t="s">
        <v>1730</v>
      </c>
      <c r="V546" s="1"/>
      <c r="W546" s="1"/>
      <c r="X546" s="1"/>
      <c r="Y546" s="1"/>
      <c r="Z546" s="1"/>
    </row>
    <row r="547" ht="12.75" hidden="1" customHeight="1">
      <c r="A547" s="1"/>
      <c r="B547" s="1"/>
      <c r="C547" s="1"/>
      <c r="D547" s="1"/>
      <c r="E547" s="1"/>
      <c r="F547" s="1"/>
      <c r="G547" s="1"/>
      <c r="H547" s="1"/>
      <c r="I547" s="1"/>
      <c r="J547" s="1"/>
      <c r="K547" s="1"/>
      <c r="L547" s="1"/>
      <c r="M547" s="109">
        <v>592.0</v>
      </c>
      <c r="N547" s="110" t="s">
        <v>1731</v>
      </c>
      <c r="O547" s="118">
        <v>17.0</v>
      </c>
      <c r="P547" s="63"/>
      <c r="Q547" s="63"/>
      <c r="R547" s="63"/>
      <c r="S547" s="63"/>
      <c r="T547" s="48" t="s">
        <v>1732</v>
      </c>
      <c r="U547" s="48" t="s">
        <v>1733</v>
      </c>
      <c r="V547" s="1"/>
      <c r="W547" s="1"/>
      <c r="X547" s="1"/>
      <c r="Y547" s="1"/>
      <c r="Z547" s="1"/>
    </row>
    <row r="548" ht="12.75" hidden="1" customHeight="1">
      <c r="A548" s="1"/>
      <c r="B548" s="1"/>
      <c r="C548" s="1"/>
      <c r="D548" s="1"/>
      <c r="E548" s="1"/>
      <c r="F548" s="1"/>
      <c r="G548" s="1"/>
      <c r="H548" s="1"/>
      <c r="I548" s="1"/>
      <c r="J548" s="1"/>
      <c r="K548" s="1"/>
      <c r="L548" s="1"/>
      <c r="M548" s="109">
        <v>593.0</v>
      </c>
      <c r="N548" s="110" t="s">
        <v>1734</v>
      </c>
      <c r="O548" s="118">
        <v>17.0</v>
      </c>
      <c r="P548" s="63"/>
      <c r="Q548" s="63"/>
      <c r="R548" s="63"/>
      <c r="S548" s="63"/>
      <c r="T548" s="48" t="s">
        <v>1735</v>
      </c>
      <c r="U548" s="48" t="s">
        <v>1736</v>
      </c>
      <c r="V548" s="1"/>
      <c r="W548" s="1"/>
      <c r="X548" s="1"/>
      <c r="Y548" s="1"/>
      <c r="Z548" s="1"/>
    </row>
    <row r="549" ht="12.75" hidden="1" customHeight="1">
      <c r="A549" s="1"/>
      <c r="B549" s="1"/>
      <c r="C549" s="1"/>
      <c r="D549" s="1"/>
      <c r="E549" s="1"/>
      <c r="F549" s="1"/>
      <c r="G549" s="1"/>
      <c r="H549" s="1"/>
      <c r="I549" s="1"/>
      <c r="J549" s="1"/>
      <c r="K549" s="1"/>
      <c r="L549" s="1"/>
      <c r="M549" s="109">
        <v>595.0</v>
      </c>
      <c r="N549" s="110" t="s">
        <v>1737</v>
      </c>
      <c r="O549" s="118">
        <v>17.0</v>
      </c>
      <c r="P549" s="63"/>
      <c r="Q549" s="63"/>
      <c r="R549" s="63"/>
      <c r="S549" s="63"/>
      <c r="T549" s="48" t="s">
        <v>1738</v>
      </c>
      <c r="U549" s="48" t="s">
        <v>1739</v>
      </c>
      <c r="V549" s="1"/>
      <c r="W549" s="1"/>
      <c r="X549" s="1"/>
      <c r="Y549" s="1"/>
      <c r="Z549" s="1"/>
    </row>
    <row r="550" ht="12.75" hidden="1" customHeight="1">
      <c r="A550" s="1"/>
      <c r="B550" s="1"/>
      <c r="C550" s="1"/>
      <c r="D550" s="1"/>
      <c r="E550" s="1"/>
      <c r="F550" s="1"/>
      <c r="G550" s="1"/>
      <c r="H550" s="1"/>
      <c r="I550" s="1"/>
      <c r="J550" s="1"/>
      <c r="K550" s="1"/>
      <c r="L550" s="1"/>
      <c r="M550" s="109">
        <v>596.0</v>
      </c>
      <c r="N550" s="110" t="s">
        <v>1740</v>
      </c>
      <c r="O550" s="118">
        <v>18.0</v>
      </c>
      <c r="P550" s="63"/>
      <c r="Q550" s="63"/>
      <c r="R550" s="63"/>
      <c r="S550" s="63"/>
      <c r="T550" s="48" t="s">
        <v>1741</v>
      </c>
      <c r="U550" s="48" t="s">
        <v>1742</v>
      </c>
      <c r="V550" s="1"/>
      <c r="W550" s="1"/>
      <c r="X550" s="1"/>
      <c r="Y550" s="1"/>
      <c r="Z550" s="1"/>
    </row>
    <row r="551" ht="12.75" hidden="1" customHeight="1">
      <c r="A551" s="1"/>
      <c r="B551" s="1"/>
      <c r="C551" s="1"/>
      <c r="D551" s="1"/>
      <c r="E551" s="1"/>
      <c r="F551" s="1"/>
      <c r="G551" s="1"/>
      <c r="H551" s="1"/>
      <c r="I551" s="1"/>
      <c r="J551" s="1"/>
      <c r="K551" s="1"/>
      <c r="L551" s="1"/>
      <c r="M551" s="109">
        <v>597.0</v>
      </c>
      <c r="N551" s="110" t="s">
        <v>1743</v>
      </c>
      <c r="O551" s="118">
        <v>18.0</v>
      </c>
      <c r="P551" s="63"/>
      <c r="Q551" s="63"/>
      <c r="R551" s="63"/>
      <c r="S551" s="63"/>
      <c r="T551" s="48" t="s">
        <v>1744</v>
      </c>
      <c r="U551" s="48" t="s">
        <v>1745</v>
      </c>
      <c r="V551" s="1"/>
      <c r="W551" s="1"/>
      <c r="X551" s="1"/>
      <c r="Y551" s="1"/>
      <c r="Z551" s="1"/>
    </row>
    <row r="552" ht="12.75" hidden="1" customHeight="1">
      <c r="A552" s="1"/>
      <c r="B552" s="1"/>
      <c r="C552" s="1"/>
      <c r="D552" s="1"/>
      <c r="E552" s="1"/>
      <c r="F552" s="1"/>
      <c r="G552" s="1"/>
      <c r="H552" s="1"/>
      <c r="I552" s="1"/>
      <c r="J552" s="1"/>
      <c r="K552" s="1"/>
      <c r="L552" s="1"/>
      <c r="M552" s="109">
        <v>598.0</v>
      </c>
      <c r="N552" s="110" t="s">
        <v>1746</v>
      </c>
      <c r="O552" s="118">
        <v>19.0</v>
      </c>
      <c r="P552" s="63"/>
      <c r="Q552" s="63"/>
      <c r="R552" s="63"/>
      <c r="S552" s="63"/>
      <c r="T552" s="48" t="s">
        <v>1747</v>
      </c>
      <c r="U552" s="48" t="s">
        <v>1748</v>
      </c>
      <c r="V552" s="1"/>
      <c r="W552" s="1"/>
      <c r="X552" s="1"/>
      <c r="Y552" s="1"/>
      <c r="Z552" s="1"/>
    </row>
    <row r="553" ht="12.75" hidden="1" customHeight="1">
      <c r="A553" s="1"/>
      <c r="B553" s="1"/>
      <c r="C553" s="1"/>
      <c r="D553" s="1"/>
      <c r="E553" s="1"/>
      <c r="F553" s="1"/>
      <c r="G553" s="1"/>
      <c r="H553" s="1"/>
      <c r="I553" s="1"/>
      <c r="J553" s="1"/>
      <c r="K553" s="1"/>
      <c r="L553" s="1"/>
      <c r="M553" s="109">
        <v>599.0</v>
      </c>
      <c r="N553" s="110" t="s">
        <v>1749</v>
      </c>
      <c r="O553" s="118">
        <v>19.0</v>
      </c>
      <c r="P553" s="63"/>
      <c r="Q553" s="63"/>
      <c r="R553" s="63"/>
      <c r="S553" s="63"/>
      <c r="T553" s="48" t="s">
        <v>1750</v>
      </c>
      <c r="U553" s="48" t="s">
        <v>1751</v>
      </c>
      <c r="V553" s="1"/>
      <c r="W553" s="1"/>
      <c r="X553" s="1"/>
      <c r="Y553" s="1"/>
      <c r="Z553" s="1"/>
    </row>
    <row r="554" ht="12.75" hidden="1" customHeight="1">
      <c r="A554" s="1"/>
      <c r="B554" s="1"/>
      <c r="C554" s="1"/>
      <c r="D554" s="1"/>
      <c r="E554" s="1"/>
      <c r="F554" s="1"/>
      <c r="G554" s="1"/>
      <c r="H554" s="1"/>
      <c r="I554" s="1"/>
      <c r="J554" s="1"/>
      <c r="K554" s="1"/>
      <c r="L554" s="1"/>
      <c r="M554" s="109">
        <v>600.0</v>
      </c>
      <c r="N554" s="110" t="s">
        <v>1752</v>
      </c>
      <c r="O554" s="118">
        <v>19.0</v>
      </c>
      <c r="P554" s="63"/>
      <c r="Q554" s="63"/>
      <c r="R554" s="63"/>
      <c r="S554" s="63"/>
      <c r="T554" s="48" t="s">
        <v>1753</v>
      </c>
      <c r="U554" s="48" t="s">
        <v>1754</v>
      </c>
      <c r="V554" s="1"/>
      <c r="W554" s="1"/>
      <c r="X554" s="1"/>
      <c r="Y554" s="1"/>
      <c r="Z554" s="1"/>
    </row>
    <row r="555" ht="12.75" hidden="1" customHeight="1">
      <c r="A555" s="1"/>
      <c r="B555" s="1"/>
      <c r="C555" s="1"/>
      <c r="D555" s="1"/>
      <c r="E555" s="1"/>
      <c r="F555" s="1"/>
      <c r="G555" s="1"/>
      <c r="H555" s="1"/>
      <c r="I555" s="1"/>
      <c r="J555" s="1"/>
      <c r="K555" s="1"/>
      <c r="L555" s="1"/>
      <c r="M555" s="109">
        <v>601.0</v>
      </c>
      <c r="N555" s="110" t="s">
        <v>1755</v>
      </c>
      <c r="O555" s="118">
        <v>19.0</v>
      </c>
      <c r="P555" s="63"/>
      <c r="Q555" s="63"/>
      <c r="R555" s="63"/>
      <c r="S555" s="63"/>
      <c r="T555" s="48" t="s">
        <v>1756</v>
      </c>
      <c r="U555" s="48" t="s">
        <v>1757</v>
      </c>
      <c r="V555" s="1"/>
      <c r="W555" s="1"/>
      <c r="X555" s="1"/>
      <c r="Y555" s="1"/>
      <c r="Z555" s="1"/>
    </row>
    <row r="556" ht="12.75" hidden="1" customHeight="1">
      <c r="A556" s="1"/>
      <c r="B556" s="1"/>
      <c r="C556" s="1"/>
      <c r="D556" s="1"/>
      <c r="E556" s="1"/>
      <c r="F556" s="1"/>
      <c r="G556" s="1"/>
      <c r="H556" s="1"/>
      <c r="I556" s="1"/>
      <c r="J556" s="1"/>
      <c r="K556" s="1"/>
      <c r="L556" s="1"/>
      <c r="M556" s="109">
        <v>602.0</v>
      </c>
      <c r="N556" s="110" t="s">
        <v>1758</v>
      </c>
      <c r="O556" s="118">
        <v>19.0</v>
      </c>
      <c r="P556" s="63"/>
      <c r="Q556" s="63"/>
      <c r="R556" s="63"/>
      <c r="S556" s="63"/>
      <c r="T556" s="48" t="s">
        <v>1759</v>
      </c>
      <c r="U556" s="48" t="s">
        <v>1760</v>
      </c>
      <c r="V556" s="1"/>
      <c r="W556" s="1"/>
      <c r="X556" s="1"/>
      <c r="Y556" s="1"/>
      <c r="Z556" s="1"/>
    </row>
    <row r="557" ht="12.75" hidden="1" customHeight="1">
      <c r="A557" s="1"/>
      <c r="B557" s="1"/>
      <c r="C557" s="1"/>
      <c r="D557" s="1"/>
      <c r="E557" s="1"/>
      <c r="F557" s="1"/>
      <c r="G557" s="1"/>
      <c r="H557" s="1"/>
      <c r="I557" s="1"/>
      <c r="J557" s="1"/>
      <c r="K557" s="1"/>
      <c r="L557" s="1"/>
      <c r="M557" s="109">
        <v>603.0</v>
      </c>
      <c r="N557" s="110" t="s">
        <v>1761</v>
      </c>
      <c r="O557" s="118">
        <v>20.0</v>
      </c>
      <c r="P557" s="63"/>
      <c r="Q557" s="63"/>
      <c r="R557" s="63"/>
      <c r="S557" s="63"/>
      <c r="T557" s="48" t="s">
        <v>1762</v>
      </c>
      <c r="U557" s="48" t="s">
        <v>1763</v>
      </c>
      <c r="V557" s="1"/>
      <c r="W557" s="1"/>
      <c r="X557" s="1"/>
      <c r="Y557" s="1"/>
      <c r="Z557" s="1"/>
    </row>
    <row r="558" ht="12.75" hidden="1" customHeight="1">
      <c r="A558" s="1"/>
      <c r="B558" s="1"/>
      <c r="C558" s="1"/>
      <c r="D558" s="1"/>
      <c r="E558" s="1"/>
      <c r="F558" s="1"/>
      <c r="G558" s="1"/>
      <c r="H558" s="1"/>
      <c r="I558" s="1"/>
      <c r="J558" s="1"/>
      <c r="K558" s="1"/>
      <c r="L558" s="1"/>
      <c r="M558" s="109">
        <v>604.0</v>
      </c>
      <c r="N558" s="110" t="s">
        <v>1764</v>
      </c>
      <c r="O558" s="118">
        <v>20.0</v>
      </c>
      <c r="P558" s="63"/>
      <c r="Q558" s="63"/>
      <c r="R558" s="63"/>
      <c r="S558" s="63"/>
      <c r="T558" s="48" t="s">
        <v>1765</v>
      </c>
      <c r="U558" s="48" t="s">
        <v>1766</v>
      </c>
      <c r="V558" s="1"/>
      <c r="W558" s="1"/>
      <c r="X558" s="1"/>
      <c r="Y558" s="1"/>
      <c r="Z558" s="1"/>
    </row>
    <row r="559" ht="12.75" hidden="1" customHeight="1">
      <c r="A559" s="1"/>
      <c r="B559" s="1"/>
      <c r="C559" s="1"/>
      <c r="D559" s="1"/>
      <c r="E559" s="1"/>
      <c r="F559" s="1"/>
      <c r="G559" s="1"/>
      <c r="H559" s="1"/>
      <c r="I559" s="1"/>
      <c r="J559" s="1"/>
      <c r="K559" s="1"/>
      <c r="L559" s="1"/>
      <c r="M559" s="109">
        <v>605.0</v>
      </c>
      <c r="N559" s="110" t="s">
        <v>1767</v>
      </c>
      <c r="O559" s="118">
        <v>20.0</v>
      </c>
      <c r="P559" s="63"/>
      <c r="Q559" s="63"/>
      <c r="R559" s="63"/>
      <c r="S559" s="63"/>
      <c r="T559" s="48" t="s">
        <v>1768</v>
      </c>
      <c r="U559" s="48" t="s">
        <v>1769</v>
      </c>
      <c r="V559" s="1"/>
      <c r="W559" s="1"/>
      <c r="X559" s="1"/>
      <c r="Y559" s="1"/>
      <c r="Z559" s="1"/>
    </row>
    <row r="560" ht="12.75" hidden="1" customHeight="1">
      <c r="A560" s="1"/>
      <c r="B560" s="1"/>
      <c r="C560" s="1"/>
      <c r="D560" s="1"/>
      <c r="E560" s="1"/>
      <c r="F560" s="1"/>
      <c r="G560" s="1"/>
      <c r="H560" s="1"/>
      <c r="I560" s="1"/>
      <c r="J560" s="1"/>
      <c r="K560" s="1"/>
      <c r="L560" s="1"/>
      <c r="M560" s="109">
        <v>606.0</v>
      </c>
      <c r="N560" s="110" t="s">
        <v>1770</v>
      </c>
      <c r="O560" s="118">
        <v>20.0</v>
      </c>
      <c r="P560" s="63"/>
      <c r="Q560" s="63"/>
      <c r="R560" s="63"/>
      <c r="S560" s="63"/>
      <c r="T560" s="48" t="s">
        <v>1771</v>
      </c>
      <c r="U560" s="48" t="s">
        <v>1772</v>
      </c>
      <c r="V560" s="1"/>
      <c r="W560" s="1"/>
      <c r="X560" s="1"/>
      <c r="Y560" s="1"/>
      <c r="Z560" s="1"/>
    </row>
    <row r="561" ht="12.75" hidden="1" customHeight="1">
      <c r="A561" s="1"/>
      <c r="B561" s="1"/>
      <c r="C561" s="1"/>
      <c r="D561" s="1"/>
      <c r="E561" s="1"/>
      <c r="F561" s="1"/>
      <c r="G561" s="1"/>
      <c r="H561" s="1"/>
      <c r="I561" s="1"/>
      <c r="J561" s="1"/>
      <c r="K561" s="1"/>
      <c r="L561" s="1"/>
      <c r="M561" s="109">
        <v>607.0</v>
      </c>
      <c r="N561" s="110" t="s">
        <v>1773</v>
      </c>
      <c r="O561" s="118">
        <v>20.0</v>
      </c>
      <c r="P561" s="63"/>
      <c r="Q561" s="63"/>
      <c r="R561" s="63"/>
      <c r="S561" s="63"/>
      <c r="T561" s="48" t="s">
        <v>1774</v>
      </c>
      <c r="U561" s="48" t="s">
        <v>1775</v>
      </c>
      <c r="V561" s="1"/>
      <c r="W561" s="1"/>
      <c r="X561" s="1"/>
      <c r="Y561" s="1"/>
      <c r="Z561" s="1"/>
    </row>
    <row r="562" ht="12.75" hidden="1" customHeight="1">
      <c r="A562" s="1"/>
      <c r="B562" s="1"/>
      <c r="C562" s="1"/>
      <c r="D562" s="1"/>
      <c r="E562" s="1"/>
      <c r="F562" s="1"/>
      <c r="G562" s="1"/>
      <c r="H562" s="1"/>
      <c r="I562" s="1"/>
      <c r="J562" s="1"/>
      <c r="K562" s="1"/>
      <c r="L562" s="1"/>
      <c r="M562" s="109">
        <v>608.0</v>
      </c>
      <c r="N562" s="110" t="s">
        <v>1776</v>
      </c>
      <c r="O562" s="118">
        <v>20.0</v>
      </c>
      <c r="P562" s="63"/>
      <c r="Q562" s="63"/>
      <c r="R562" s="63"/>
      <c r="S562" s="63"/>
      <c r="T562" s="48" t="s">
        <v>1777</v>
      </c>
      <c r="U562" s="48" t="s">
        <v>1778</v>
      </c>
      <c r="V562" s="1"/>
      <c r="W562" s="1"/>
      <c r="X562" s="1"/>
      <c r="Y562" s="1"/>
      <c r="Z562" s="1"/>
    </row>
    <row r="563" ht="12.75" hidden="1" customHeight="1">
      <c r="A563" s="1"/>
      <c r="B563" s="1"/>
      <c r="C563" s="1"/>
      <c r="D563" s="1"/>
      <c r="E563" s="1"/>
      <c r="F563" s="1"/>
      <c r="G563" s="1"/>
      <c r="H563" s="1"/>
      <c r="I563" s="1"/>
      <c r="J563" s="1"/>
      <c r="K563" s="1"/>
      <c r="L563" s="1"/>
      <c r="M563" s="109">
        <v>609.0</v>
      </c>
      <c r="N563" s="110" t="s">
        <v>1779</v>
      </c>
      <c r="O563" s="118">
        <v>14.0</v>
      </c>
      <c r="P563" s="63"/>
      <c r="Q563" s="63"/>
      <c r="R563" s="63"/>
      <c r="S563" s="63"/>
      <c r="T563" s="48" t="s">
        <v>1780</v>
      </c>
      <c r="U563" s="48" t="s">
        <v>1781</v>
      </c>
      <c r="V563" s="1"/>
      <c r="W563" s="1"/>
      <c r="X563" s="1"/>
      <c r="Y563" s="1"/>
      <c r="Z563" s="1"/>
    </row>
    <row r="564" ht="12.75" hidden="1" customHeight="1">
      <c r="A564" s="1"/>
      <c r="B564" s="1"/>
      <c r="C564" s="1"/>
      <c r="D564" s="1"/>
      <c r="E564" s="1"/>
      <c r="F564" s="1"/>
      <c r="G564" s="1"/>
      <c r="H564" s="1"/>
      <c r="I564" s="1"/>
      <c r="J564" s="1"/>
      <c r="K564" s="1"/>
      <c r="L564" s="1"/>
      <c r="M564" s="109">
        <v>610.0</v>
      </c>
      <c r="N564" s="110" t="s">
        <v>1782</v>
      </c>
      <c r="O564" s="118">
        <v>16.0</v>
      </c>
      <c r="P564" s="63"/>
      <c r="Q564" s="63"/>
      <c r="R564" s="63"/>
      <c r="S564" s="63"/>
      <c r="T564" s="48" t="s">
        <v>1783</v>
      </c>
      <c r="U564" s="48" t="s">
        <v>1784</v>
      </c>
      <c r="V564" s="1"/>
      <c r="W564" s="1"/>
      <c r="X564" s="1"/>
      <c r="Y564" s="1"/>
      <c r="Z564" s="1"/>
    </row>
    <row r="565" ht="12.75" hidden="1" customHeight="1">
      <c r="A565" s="1"/>
      <c r="B565" s="1"/>
      <c r="C565" s="1"/>
      <c r="D565" s="1"/>
      <c r="E565" s="1"/>
      <c r="F565" s="1"/>
      <c r="G565" s="1"/>
      <c r="H565" s="1"/>
      <c r="I565" s="1"/>
      <c r="J565" s="1"/>
      <c r="K565" s="1"/>
      <c r="L565" s="1"/>
      <c r="M565" s="109">
        <v>612.0</v>
      </c>
      <c r="N565" s="110" t="s">
        <v>1785</v>
      </c>
      <c r="O565" s="118">
        <v>16.0</v>
      </c>
      <c r="P565" s="63"/>
      <c r="Q565" s="63"/>
      <c r="R565" s="63"/>
      <c r="S565" s="63"/>
      <c r="T565" s="48" t="s">
        <v>1786</v>
      </c>
      <c r="U565" s="48" t="s">
        <v>1787</v>
      </c>
      <c r="V565" s="1"/>
      <c r="W565" s="1"/>
      <c r="X565" s="1"/>
      <c r="Y565" s="1"/>
      <c r="Z565" s="1"/>
    </row>
    <row r="566" ht="12.75" hidden="1" customHeight="1">
      <c r="A566" s="1"/>
      <c r="B566" s="1"/>
      <c r="C566" s="1"/>
      <c r="D566" s="1"/>
      <c r="E566" s="1"/>
      <c r="F566" s="1"/>
      <c r="G566" s="1"/>
      <c r="H566" s="1"/>
      <c r="I566" s="1"/>
      <c r="J566" s="1"/>
      <c r="K566" s="1"/>
      <c r="L566" s="1"/>
      <c r="M566" s="109">
        <v>614.0</v>
      </c>
      <c r="N566" s="110" t="s">
        <v>1788</v>
      </c>
      <c r="O566" s="118">
        <v>14.0</v>
      </c>
      <c r="P566" s="63"/>
      <c r="Q566" s="63"/>
      <c r="R566" s="63"/>
      <c r="S566" s="63"/>
      <c r="T566" s="48" t="s">
        <v>1789</v>
      </c>
      <c r="U566" s="48" t="s">
        <v>1790</v>
      </c>
      <c r="V566" s="1"/>
      <c r="W566" s="1"/>
      <c r="X566" s="1"/>
      <c r="Y566" s="1"/>
      <c r="Z566" s="1"/>
    </row>
    <row r="567" ht="12.75" hidden="1" customHeight="1">
      <c r="A567" s="1"/>
      <c r="B567" s="1"/>
      <c r="C567" s="1"/>
      <c r="D567" s="1"/>
      <c r="E567" s="1"/>
      <c r="F567" s="1"/>
      <c r="G567" s="1"/>
      <c r="H567" s="1"/>
      <c r="I567" s="1"/>
      <c r="J567" s="1"/>
      <c r="K567" s="1"/>
      <c r="L567" s="1"/>
      <c r="M567" s="109">
        <v>616.0</v>
      </c>
      <c r="N567" s="110" t="s">
        <v>1791</v>
      </c>
      <c r="O567" s="118">
        <v>6.0</v>
      </c>
      <c r="P567" s="63"/>
      <c r="Q567" s="63"/>
      <c r="R567" s="63"/>
      <c r="S567" s="63"/>
      <c r="T567" s="48" t="s">
        <v>1792</v>
      </c>
      <c r="U567" s="48" t="s">
        <v>1793</v>
      </c>
      <c r="V567" s="1"/>
      <c r="W567" s="1"/>
      <c r="X567" s="1"/>
      <c r="Y567" s="1"/>
      <c r="Z567" s="1"/>
    </row>
    <row r="568" ht="12.75" hidden="1" customHeight="1">
      <c r="A568" s="1"/>
      <c r="B568" s="1"/>
      <c r="C568" s="1"/>
      <c r="D568" s="1"/>
      <c r="E568" s="1"/>
      <c r="F568" s="1"/>
      <c r="G568" s="1"/>
      <c r="H568" s="1"/>
      <c r="I568" s="1"/>
      <c r="J568" s="1"/>
      <c r="K568" s="1"/>
      <c r="L568" s="1"/>
      <c r="M568" s="109">
        <v>617.0</v>
      </c>
      <c r="N568" s="110" t="s">
        <v>1794</v>
      </c>
      <c r="O568" s="118">
        <v>15.0</v>
      </c>
      <c r="P568" s="63"/>
      <c r="Q568" s="63"/>
      <c r="R568" s="63"/>
      <c r="S568" s="63"/>
      <c r="T568" s="48" t="s">
        <v>1795</v>
      </c>
      <c r="U568" s="48" t="s">
        <v>1796</v>
      </c>
      <c r="V568" s="1"/>
      <c r="W568" s="1"/>
      <c r="X568" s="1"/>
      <c r="Y568" s="1"/>
      <c r="Z568" s="1"/>
    </row>
    <row r="569" ht="12.75" hidden="1" customHeight="1">
      <c r="A569" s="1"/>
      <c r="B569" s="1"/>
      <c r="C569" s="1"/>
      <c r="D569" s="1"/>
      <c r="E569" s="1"/>
      <c r="F569" s="1"/>
      <c r="G569" s="1"/>
      <c r="H569" s="1"/>
      <c r="I569" s="1"/>
      <c r="J569" s="1"/>
      <c r="K569" s="1"/>
      <c r="L569" s="1"/>
      <c r="M569" s="109">
        <v>618.0</v>
      </c>
      <c r="N569" s="110" t="s">
        <v>1797</v>
      </c>
      <c r="O569" s="118">
        <v>6.0</v>
      </c>
      <c r="P569" s="63"/>
      <c r="Q569" s="63"/>
      <c r="R569" s="63"/>
      <c r="S569" s="63"/>
      <c r="T569" s="48" t="s">
        <v>1798</v>
      </c>
      <c r="U569" s="48" t="s">
        <v>1799</v>
      </c>
      <c r="V569" s="1"/>
      <c r="W569" s="1"/>
      <c r="X569" s="1"/>
      <c r="Y569" s="1"/>
      <c r="Z569" s="1"/>
    </row>
    <row r="570" ht="12.75" hidden="1" customHeight="1">
      <c r="A570" s="1"/>
      <c r="B570" s="1"/>
      <c r="C570" s="1"/>
      <c r="D570" s="1"/>
      <c r="E570" s="1"/>
      <c r="F570" s="1"/>
      <c r="G570" s="1"/>
      <c r="H570" s="1"/>
      <c r="I570" s="1"/>
      <c r="J570" s="1"/>
      <c r="K570" s="1"/>
      <c r="L570" s="1"/>
      <c r="M570" s="109">
        <v>619.0</v>
      </c>
      <c r="N570" s="110" t="s">
        <v>1800</v>
      </c>
      <c r="O570" s="118">
        <v>18.0</v>
      </c>
      <c r="P570" s="63"/>
      <c r="Q570" s="63"/>
      <c r="R570" s="63"/>
      <c r="S570" s="63"/>
      <c r="T570" s="48" t="s">
        <v>1801</v>
      </c>
      <c r="U570" s="48" t="s">
        <v>1802</v>
      </c>
      <c r="V570" s="1"/>
      <c r="W570" s="1"/>
      <c r="X570" s="1"/>
      <c r="Y570" s="1"/>
      <c r="Z570" s="1"/>
    </row>
    <row r="571" ht="12.75" hidden="1" customHeight="1">
      <c r="A571" s="1"/>
      <c r="B571" s="1"/>
      <c r="C571" s="1"/>
      <c r="D571" s="1"/>
      <c r="E571" s="1"/>
      <c r="F571" s="1"/>
      <c r="G571" s="1"/>
      <c r="H571" s="1"/>
      <c r="I571" s="1"/>
      <c r="J571" s="1"/>
      <c r="K571" s="1"/>
      <c r="L571" s="1"/>
      <c r="M571" s="109">
        <v>620.0</v>
      </c>
      <c r="N571" s="110" t="s">
        <v>1803</v>
      </c>
      <c r="O571" s="118">
        <v>20.0</v>
      </c>
      <c r="P571" s="63"/>
      <c r="Q571" s="63"/>
      <c r="R571" s="63"/>
      <c r="S571" s="63"/>
      <c r="T571" s="48" t="s">
        <v>1804</v>
      </c>
      <c r="U571" s="48" t="s">
        <v>1805</v>
      </c>
      <c r="V571" s="1"/>
      <c r="W571" s="1"/>
      <c r="X571" s="1"/>
      <c r="Y571" s="1"/>
      <c r="Z571" s="1"/>
    </row>
    <row r="572" ht="12.75" hidden="1" customHeight="1">
      <c r="A572" s="1"/>
      <c r="B572" s="1"/>
      <c r="C572" s="1"/>
      <c r="D572" s="1"/>
      <c r="E572" s="1"/>
      <c r="F572" s="1"/>
      <c r="G572" s="1"/>
      <c r="H572" s="1"/>
      <c r="I572" s="1"/>
      <c r="J572" s="1"/>
      <c r="K572" s="1"/>
      <c r="L572" s="1"/>
      <c r="M572" s="109">
        <v>621.0</v>
      </c>
      <c r="N572" s="110" t="s">
        <v>1806</v>
      </c>
      <c r="O572" s="118">
        <v>15.0</v>
      </c>
      <c r="P572" s="63"/>
      <c r="Q572" s="63"/>
      <c r="R572" s="63"/>
      <c r="S572" s="63"/>
      <c r="T572" s="48" t="s">
        <v>1807</v>
      </c>
      <c r="U572" s="48" t="s">
        <v>1808</v>
      </c>
      <c r="V572" s="1"/>
      <c r="W572" s="1"/>
      <c r="X572" s="1"/>
      <c r="Y572" s="1"/>
      <c r="Z572" s="1"/>
    </row>
    <row r="573" ht="12.75" hidden="1" customHeight="1">
      <c r="A573" s="1"/>
      <c r="B573" s="1"/>
      <c r="C573" s="1"/>
      <c r="D573" s="1"/>
      <c r="E573" s="1"/>
      <c r="F573" s="1"/>
      <c r="G573" s="1"/>
      <c r="H573" s="1"/>
      <c r="I573" s="1"/>
      <c r="J573" s="1"/>
      <c r="K573" s="1"/>
      <c r="L573" s="1"/>
      <c r="M573" s="109">
        <v>622.0</v>
      </c>
      <c r="N573" s="110" t="s">
        <v>1809</v>
      </c>
      <c r="O573" s="118">
        <v>13.0</v>
      </c>
      <c r="P573" s="63"/>
      <c r="Q573" s="63"/>
      <c r="R573" s="63"/>
      <c r="S573" s="63"/>
      <c r="T573" s="48" t="s">
        <v>1810</v>
      </c>
      <c r="U573" s="48" t="s">
        <v>1811</v>
      </c>
      <c r="V573" s="1"/>
      <c r="W573" s="1"/>
      <c r="X573" s="1"/>
      <c r="Y573" s="1"/>
      <c r="Z573" s="1"/>
    </row>
    <row r="574" ht="12.75" hidden="1" customHeight="1">
      <c r="A574" s="1"/>
      <c r="B574" s="1"/>
      <c r="C574" s="1"/>
      <c r="D574" s="1"/>
      <c r="E574" s="1"/>
      <c r="F574" s="1"/>
      <c r="G574" s="1"/>
      <c r="H574" s="1"/>
      <c r="I574" s="1"/>
      <c r="J574" s="1"/>
      <c r="K574" s="1"/>
      <c r="L574" s="1"/>
      <c r="M574" s="109">
        <v>623.0</v>
      </c>
      <c r="N574" s="110" t="s">
        <v>1812</v>
      </c>
      <c r="O574" s="118">
        <v>4.0</v>
      </c>
      <c r="P574" s="63"/>
      <c r="Q574" s="63"/>
      <c r="R574" s="63"/>
      <c r="S574" s="63"/>
      <c r="T574" s="48" t="s">
        <v>1813</v>
      </c>
      <c r="U574" s="48" t="s">
        <v>1814</v>
      </c>
      <c r="V574" s="1"/>
      <c r="W574" s="1"/>
      <c r="X574" s="1"/>
      <c r="Y574" s="1"/>
      <c r="Z574" s="1"/>
    </row>
    <row r="575" ht="12.75" hidden="1" customHeight="1">
      <c r="A575" s="1"/>
      <c r="B575" s="1"/>
      <c r="C575" s="1"/>
      <c r="D575" s="1"/>
      <c r="E575" s="1"/>
      <c r="F575" s="1"/>
      <c r="G575" s="1"/>
      <c r="H575" s="1"/>
      <c r="I575" s="1"/>
      <c r="J575" s="1"/>
      <c r="K575" s="1"/>
      <c r="L575" s="1"/>
      <c r="M575" s="109">
        <v>624.0</v>
      </c>
      <c r="N575" s="110" t="s">
        <v>1815</v>
      </c>
      <c r="O575" s="118">
        <v>8.0</v>
      </c>
      <c r="P575" s="63"/>
      <c r="Q575" s="63"/>
      <c r="R575" s="63"/>
      <c r="S575" s="63"/>
      <c r="T575" s="48" t="s">
        <v>1816</v>
      </c>
      <c r="U575" s="48" t="s">
        <v>1817</v>
      </c>
      <c r="V575" s="1"/>
      <c r="W575" s="1"/>
      <c r="X575" s="1"/>
      <c r="Y575" s="1"/>
      <c r="Z575" s="1"/>
    </row>
    <row r="576" ht="12.75" hidden="1" customHeight="1">
      <c r="A576" s="1"/>
      <c r="B576" s="1"/>
      <c r="C576" s="1"/>
      <c r="D576" s="1"/>
      <c r="E576" s="1"/>
      <c r="F576" s="1"/>
      <c r="G576" s="1"/>
      <c r="H576" s="1"/>
      <c r="I576" s="1"/>
      <c r="J576" s="1"/>
      <c r="K576" s="1"/>
      <c r="L576" s="1"/>
      <c r="M576" s="109">
        <v>625.0</v>
      </c>
      <c r="N576" s="110" t="s">
        <v>1818</v>
      </c>
      <c r="O576" s="118">
        <v>13.0</v>
      </c>
      <c r="P576" s="63"/>
      <c r="Q576" s="63"/>
      <c r="R576" s="63"/>
      <c r="S576" s="63"/>
      <c r="T576" s="48" t="s">
        <v>1819</v>
      </c>
      <c r="U576" s="48" t="s">
        <v>1820</v>
      </c>
      <c r="V576" s="1"/>
      <c r="W576" s="1"/>
      <c r="X576" s="1"/>
      <c r="Y576" s="1"/>
      <c r="Z576" s="1"/>
    </row>
    <row r="577" ht="12.75" hidden="1" customHeight="1">
      <c r="A577" s="1"/>
      <c r="B577" s="1"/>
      <c r="C577" s="1"/>
      <c r="D577" s="1"/>
      <c r="E577" s="1"/>
      <c r="F577" s="1"/>
      <c r="G577" s="1"/>
      <c r="H577" s="1"/>
      <c r="I577" s="1"/>
      <c r="J577" s="1"/>
      <c r="K577" s="1"/>
      <c r="L577" s="1"/>
      <c r="M577" s="109">
        <v>626.0</v>
      </c>
      <c r="N577" s="110" t="s">
        <v>1821</v>
      </c>
      <c r="O577" s="118">
        <v>15.0</v>
      </c>
      <c r="P577" s="63"/>
      <c r="Q577" s="63"/>
      <c r="R577" s="63"/>
      <c r="S577" s="63"/>
      <c r="T577" s="48" t="s">
        <v>1822</v>
      </c>
      <c r="U577" s="48" t="s">
        <v>1823</v>
      </c>
      <c r="V577" s="1"/>
      <c r="W577" s="1"/>
      <c r="X577" s="1"/>
      <c r="Y577" s="1"/>
      <c r="Z577" s="1"/>
    </row>
    <row r="578" ht="12.75" hidden="1" customHeight="1">
      <c r="A578" s="1"/>
      <c r="B578" s="1"/>
      <c r="C578" s="1"/>
      <c r="D578" s="1"/>
      <c r="E578" s="1"/>
      <c r="F578" s="1"/>
      <c r="G578" s="1"/>
      <c r="H578" s="1"/>
      <c r="I578" s="1"/>
      <c r="J578" s="1"/>
      <c r="K578" s="1"/>
      <c r="L578" s="1"/>
      <c r="M578" s="109">
        <v>628.0</v>
      </c>
      <c r="N578" s="110" t="s">
        <v>1824</v>
      </c>
      <c r="O578" s="118">
        <v>16.0</v>
      </c>
      <c r="P578" s="63"/>
      <c r="Q578" s="63"/>
      <c r="R578" s="63"/>
      <c r="S578" s="63"/>
      <c r="T578" s="48" t="s">
        <v>1825</v>
      </c>
      <c r="U578" s="48" t="s">
        <v>1826</v>
      </c>
      <c r="V578" s="1"/>
      <c r="W578" s="1"/>
      <c r="X578" s="1"/>
      <c r="Y578" s="1"/>
      <c r="Z578" s="1"/>
    </row>
    <row r="579" ht="12.75" hidden="1" customHeight="1">
      <c r="A579" s="1"/>
      <c r="B579" s="1"/>
      <c r="C579" s="1"/>
      <c r="D579" s="1"/>
      <c r="E579" s="1"/>
      <c r="F579" s="1"/>
      <c r="G579" s="1"/>
      <c r="H579" s="1"/>
      <c r="I579" s="1"/>
      <c r="J579" s="1"/>
      <c r="K579" s="1"/>
      <c r="L579" s="1"/>
      <c r="M579" s="109">
        <v>629.0</v>
      </c>
      <c r="N579" s="110" t="s">
        <v>1827</v>
      </c>
      <c r="O579" s="118">
        <v>18.0</v>
      </c>
      <c r="P579" s="63"/>
      <c r="Q579" s="63"/>
      <c r="R579" s="63"/>
      <c r="S579" s="63"/>
      <c r="T579" s="48" t="s">
        <v>1828</v>
      </c>
      <c r="U579" s="48" t="s">
        <v>1829</v>
      </c>
      <c r="V579" s="1"/>
      <c r="W579" s="1"/>
      <c r="X579" s="1"/>
      <c r="Y579" s="1"/>
      <c r="Z579" s="1"/>
    </row>
    <row r="580" ht="12.75" hidden="1" customHeight="1">
      <c r="A580" s="1"/>
      <c r="B580" s="1"/>
      <c r="C580" s="1"/>
      <c r="D580" s="1"/>
      <c r="E580" s="1"/>
      <c r="F580" s="1"/>
      <c r="G580" s="1"/>
      <c r="H580" s="1"/>
      <c r="I580" s="1"/>
      <c r="J580" s="1"/>
      <c r="K580" s="1"/>
      <c r="L580" s="1"/>
      <c r="M580" s="109">
        <v>631.0</v>
      </c>
      <c r="N580" s="110" t="s">
        <v>1830</v>
      </c>
      <c r="O580" s="118">
        <v>18.0</v>
      </c>
      <c r="P580" s="63"/>
      <c r="Q580" s="63"/>
      <c r="R580" s="63"/>
      <c r="S580" s="63"/>
      <c r="T580" s="48" t="s">
        <v>1831</v>
      </c>
      <c r="U580" s="48" t="s">
        <v>1832</v>
      </c>
      <c r="V580" s="1"/>
      <c r="W580" s="1"/>
      <c r="X580" s="1"/>
      <c r="Y580" s="1"/>
      <c r="Z580" s="1"/>
    </row>
    <row r="581" ht="12.75" hidden="1" customHeight="1">
      <c r="A581" s="1"/>
      <c r="B581" s="1"/>
      <c r="C581" s="1"/>
      <c r="D581" s="1"/>
      <c r="E581" s="1"/>
      <c r="F581" s="1"/>
      <c r="G581" s="1"/>
      <c r="H581" s="1"/>
      <c r="I581" s="1"/>
      <c r="J581" s="1"/>
      <c r="K581" s="1"/>
      <c r="L581" s="1"/>
      <c r="M581" s="63">
        <v>710.0</v>
      </c>
      <c r="N581" s="63" t="s">
        <v>1833</v>
      </c>
      <c r="O581" s="150">
        <v>1.0</v>
      </c>
      <c r="P581" s="63"/>
      <c r="Q581" s="63"/>
      <c r="R581" s="63"/>
      <c r="S581" s="63"/>
      <c r="T581" s="48" t="s">
        <v>1834</v>
      </c>
      <c r="U581" s="48" t="s">
        <v>1835</v>
      </c>
      <c r="V581" s="1"/>
      <c r="W581" s="1"/>
      <c r="X581" s="1"/>
      <c r="Y581" s="1"/>
      <c r="Z581" s="1"/>
    </row>
    <row r="582" ht="12.75" hidden="1" customHeight="1">
      <c r="A582" s="1"/>
      <c r="B582" s="1"/>
      <c r="C582" s="1"/>
      <c r="D582" s="1"/>
      <c r="E582" s="1"/>
      <c r="F582" s="1"/>
      <c r="G582" s="1"/>
      <c r="H582" s="1"/>
      <c r="I582" s="1"/>
      <c r="J582" s="1"/>
      <c r="K582" s="1"/>
      <c r="L582" s="1"/>
      <c r="M582" s="63"/>
      <c r="N582" s="63"/>
      <c r="O582" s="150"/>
      <c r="P582" s="63"/>
      <c r="Q582" s="63"/>
      <c r="R582" s="63"/>
      <c r="S582" s="63"/>
      <c r="T582" s="48" t="s">
        <v>1836</v>
      </c>
      <c r="U582" s="48" t="s">
        <v>1837</v>
      </c>
      <c r="V582" s="1"/>
      <c r="W582" s="1"/>
      <c r="X582" s="1"/>
      <c r="Y582" s="1"/>
      <c r="Z582" s="1"/>
    </row>
    <row r="583" ht="12.75" hidden="1" customHeight="1">
      <c r="A583" s="1"/>
      <c r="B583" s="1"/>
      <c r="C583" s="1"/>
      <c r="D583" s="1"/>
      <c r="E583" s="1"/>
      <c r="F583" s="1"/>
      <c r="G583" s="1"/>
      <c r="H583" s="1"/>
      <c r="I583" s="1"/>
      <c r="J583" s="1"/>
      <c r="K583" s="1"/>
      <c r="L583" s="1"/>
      <c r="M583" s="63"/>
      <c r="N583" s="63"/>
      <c r="O583" s="150"/>
      <c r="P583" s="63"/>
      <c r="Q583" s="63"/>
      <c r="R583" s="63"/>
      <c r="S583" s="63"/>
      <c r="T583" s="48" t="s">
        <v>1838</v>
      </c>
      <c r="U583" s="48" t="s">
        <v>1839</v>
      </c>
      <c r="V583" s="1"/>
      <c r="W583" s="1"/>
      <c r="X583" s="1"/>
      <c r="Y583" s="1"/>
      <c r="Z583" s="1"/>
    </row>
    <row r="584" ht="12.75" hidden="1" customHeight="1">
      <c r="A584" s="1"/>
      <c r="B584" s="1"/>
      <c r="C584" s="1"/>
      <c r="D584" s="1"/>
      <c r="E584" s="1"/>
      <c r="F584" s="1"/>
      <c r="G584" s="1"/>
      <c r="H584" s="1"/>
      <c r="I584" s="1"/>
      <c r="J584" s="1"/>
      <c r="K584" s="1"/>
      <c r="L584" s="1"/>
      <c r="M584" s="63"/>
      <c r="N584" s="63"/>
      <c r="O584" s="150"/>
      <c r="P584" s="63"/>
      <c r="Q584" s="63"/>
      <c r="R584" s="63"/>
      <c r="S584" s="63"/>
      <c r="T584" s="48" t="s">
        <v>1840</v>
      </c>
      <c r="U584" s="48" t="s">
        <v>1841</v>
      </c>
      <c r="V584" s="1"/>
      <c r="W584" s="1"/>
      <c r="X584" s="1"/>
      <c r="Y584" s="1"/>
      <c r="Z584" s="1"/>
    </row>
    <row r="585" ht="12.75" hidden="1" customHeight="1">
      <c r="A585" s="1"/>
      <c r="B585" s="1"/>
      <c r="C585" s="1"/>
      <c r="D585" s="1"/>
      <c r="E585" s="1"/>
      <c r="F585" s="1"/>
      <c r="G585" s="1"/>
      <c r="H585" s="1"/>
      <c r="I585" s="1"/>
      <c r="J585" s="1"/>
      <c r="K585" s="1"/>
      <c r="L585" s="1"/>
      <c r="M585" s="63"/>
      <c r="N585" s="63"/>
      <c r="O585" s="150"/>
      <c r="P585" s="63"/>
      <c r="Q585" s="63"/>
      <c r="R585" s="63"/>
      <c r="S585" s="63"/>
      <c r="T585" s="48" t="s">
        <v>1842</v>
      </c>
      <c r="U585" s="48" t="s">
        <v>1843</v>
      </c>
      <c r="V585" s="1"/>
      <c r="W585" s="1"/>
      <c r="X585" s="1"/>
      <c r="Y585" s="1"/>
      <c r="Z585" s="1"/>
    </row>
    <row r="586" ht="12.75" hidden="1" customHeight="1">
      <c r="A586" s="1"/>
      <c r="B586" s="1"/>
      <c r="C586" s="1"/>
      <c r="D586" s="1"/>
      <c r="E586" s="1"/>
      <c r="F586" s="1"/>
      <c r="G586" s="1"/>
      <c r="H586" s="1"/>
      <c r="I586" s="1"/>
      <c r="J586" s="1"/>
      <c r="K586" s="1"/>
      <c r="L586" s="1"/>
      <c r="M586" s="63"/>
      <c r="N586" s="63"/>
      <c r="O586" s="150"/>
      <c r="P586" s="63"/>
      <c r="Q586" s="63"/>
      <c r="R586" s="63"/>
      <c r="S586" s="63"/>
      <c r="T586" s="48" t="s">
        <v>1844</v>
      </c>
      <c r="U586" s="48" t="s">
        <v>1845</v>
      </c>
      <c r="V586" s="1"/>
      <c r="W586" s="1"/>
      <c r="X586" s="1"/>
      <c r="Y586" s="1"/>
      <c r="Z586" s="1"/>
    </row>
    <row r="587" ht="12.75" hidden="1" customHeight="1">
      <c r="A587" s="1"/>
      <c r="B587" s="1"/>
      <c r="C587" s="1"/>
      <c r="D587" s="1"/>
      <c r="E587" s="1"/>
      <c r="F587" s="1"/>
      <c r="G587" s="1"/>
      <c r="H587" s="1"/>
      <c r="I587" s="1"/>
      <c r="J587" s="1"/>
      <c r="K587" s="1"/>
      <c r="L587" s="1"/>
      <c r="M587" s="63"/>
      <c r="N587" s="63"/>
      <c r="O587" s="150"/>
      <c r="P587" s="63"/>
      <c r="Q587" s="63"/>
      <c r="R587" s="63"/>
      <c r="S587" s="63"/>
      <c r="T587" s="48" t="s">
        <v>1846</v>
      </c>
      <c r="U587" s="48" t="s">
        <v>1847</v>
      </c>
      <c r="V587" s="1"/>
      <c r="W587" s="1"/>
      <c r="X587" s="1"/>
      <c r="Y587" s="1"/>
      <c r="Z587" s="1"/>
    </row>
    <row r="588" ht="12.75" hidden="1" customHeight="1">
      <c r="A588" s="1"/>
      <c r="B588" s="1"/>
      <c r="C588" s="1"/>
      <c r="D588" s="1"/>
      <c r="E588" s="1"/>
      <c r="F588" s="1"/>
      <c r="G588" s="1"/>
      <c r="H588" s="1"/>
      <c r="I588" s="1"/>
      <c r="J588" s="1"/>
      <c r="K588" s="1"/>
      <c r="L588" s="1"/>
      <c r="M588" s="63"/>
      <c r="N588" s="63"/>
      <c r="O588" s="150"/>
      <c r="P588" s="63"/>
      <c r="Q588" s="63"/>
      <c r="R588" s="63"/>
      <c r="S588" s="63"/>
      <c r="T588" s="48" t="s">
        <v>1848</v>
      </c>
      <c r="U588" s="48" t="s">
        <v>1849</v>
      </c>
      <c r="V588" s="1"/>
      <c r="W588" s="1"/>
      <c r="X588" s="1"/>
      <c r="Y588" s="1"/>
      <c r="Z588" s="1"/>
    </row>
    <row r="589" ht="12.75" hidden="1" customHeight="1">
      <c r="A589" s="1"/>
      <c r="B589" s="1"/>
      <c r="C589" s="1"/>
      <c r="D589" s="1"/>
      <c r="E589" s="1"/>
      <c r="F589" s="1"/>
      <c r="G589" s="1"/>
      <c r="H589" s="1"/>
      <c r="I589" s="1"/>
      <c r="J589" s="1"/>
      <c r="K589" s="1"/>
      <c r="L589" s="1"/>
      <c r="M589" s="63"/>
      <c r="N589" s="63"/>
      <c r="O589" s="150"/>
      <c r="P589" s="63"/>
      <c r="Q589" s="63"/>
      <c r="R589" s="63"/>
      <c r="S589" s="63"/>
      <c r="T589" s="48" t="s">
        <v>1850</v>
      </c>
      <c r="U589" s="48" t="s">
        <v>1851</v>
      </c>
      <c r="V589" s="1"/>
      <c r="W589" s="1"/>
      <c r="X589" s="1"/>
      <c r="Y589" s="1"/>
      <c r="Z589" s="1"/>
    </row>
    <row r="590" ht="12.75" hidden="1" customHeight="1">
      <c r="A590" s="1"/>
      <c r="B590" s="1"/>
      <c r="C590" s="1"/>
      <c r="D590" s="1"/>
      <c r="E590" s="1"/>
      <c r="F590" s="1"/>
      <c r="G590" s="1"/>
      <c r="H590" s="1"/>
      <c r="I590" s="1"/>
      <c r="J590" s="1"/>
      <c r="K590" s="1"/>
      <c r="L590" s="1"/>
      <c r="M590" s="63"/>
      <c r="N590" s="63"/>
      <c r="O590" s="150"/>
      <c r="P590" s="63"/>
      <c r="Q590" s="63"/>
      <c r="R590" s="63"/>
      <c r="S590" s="63"/>
      <c r="T590" s="48" t="s">
        <v>1852</v>
      </c>
      <c r="U590" s="48" t="s">
        <v>1853</v>
      </c>
      <c r="V590" s="1"/>
      <c r="W590" s="1"/>
      <c r="X590" s="1"/>
      <c r="Y590" s="1"/>
      <c r="Z590" s="1"/>
    </row>
    <row r="591" ht="12.75" hidden="1" customHeight="1">
      <c r="A591" s="1"/>
      <c r="B591" s="1"/>
      <c r="C591" s="1"/>
      <c r="D591" s="1"/>
      <c r="E591" s="1"/>
      <c r="F591" s="1"/>
      <c r="G591" s="1"/>
      <c r="H591" s="1"/>
      <c r="I591" s="1"/>
      <c r="J591" s="1"/>
      <c r="K591" s="1"/>
      <c r="L591" s="1"/>
      <c r="M591" s="63"/>
      <c r="N591" s="63"/>
      <c r="O591" s="150"/>
      <c r="P591" s="63"/>
      <c r="Q591" s="63"/>
      <c r="R591" s="63"/>
      <c r="S591" s="63"/>
      <c r="T591" s="48" t="s">
        <v>1854</v>
      </c>
      <c r="U591" s="48" t="s">
        <v>1855</v>
      </c>
      <c r="V591" s="1"/>
      <c r="W591" s="1"/>
      <c r="X591" s="1"/>
      <c r="Y591" s="1"/>
      <c r="Z591" s="1"/>
    </row>
    <row r="592" ht="12.75" hidden="1" customHeight="1">
      <c r="A592" s="1"/>
      <c r="B592" s="1"/>
      <c r="C592" s="1"/>
      <c r="D592" s="1"/>
      <c r="E592" s="1"/>
      <c r="F592" s="1"/>
      <c r="G592" s="1"/>
      <c r="H592" s="1"/>
      <c r="I592" s="1"/>
      <c r="J592" s="1"/>
      <c r="K592" s="1"/>
      <c r="L592" s="1"/>
      <c r="M592" s="63"/>
      <c r="N592" s="63"/>
      <c r="O592" s="150"/>
      <c r="P592" s="63"/>
      <c r="Q592" s="63"/>
      <c r="R592" s="63"/>
      <c r="S592" s="63"/>
      <c r="T592" s="48" t="s">
        <v>1856</v>
      </c>
      <c r="U592" s="48" t="s">
        <v>1857</v>
      </c>
      <c r="V592" s="1"/>
      <c r="W592" s="1"/>
      <c r="X592" s="1"/>
      <c r="Y592" s="1"/>
      <c r="Z592" s="1"/>
    </row>
    <row r="593" ht="12.75" hidden="1" customHeight="1">
      <c r="A593" s="1"/>
      <c r="B593" s="1"/>
      <c r="C593" s="1"/>
      <c r="D593" s="1"/>
      <c r="E593" s="1"/>
      <c r="F593" s="1"/>
      <c r="G593" s="1"/>
      <c r="H593" s="1"/>
      <c r="I593" s="1"/>
      <c r="J593" s="1"/>
      <c r="K593" s="1"/>
      <c r="L593" s="1"/>
      <c r="M593" s="63"/>
      <c r="N593" s="63"/>
      <c r="O593" s="150"/>
      <c r="P593" s="63"/>
      <c r="Q593" s="63"/>
      <c r="R593" s="63"/>
      <c r="S593" s="63"/>
      <c r="T593" s="48" t="s">
        <v>1858</v>
      </c>
      <c r="U593" s="48" t="s">
        <v>1859</v>
      </c>
      <c r="V593" s="1"/>
      <c r="W593" s="1"/>
      <c r="X593" s="1"/>
      <c r="Y593" s="1"/>
      <c r="Z593" s="1"/>
    </row>
    <row r="594" ht="12.75" hidden="1" customHeight="1">
      <c r="A594" s="1"/>
      <c r="B594" s="1"/>
      <c r="C594" s="1"/>
      <c r="D594" s="1"/>
      <c r="E594" s="1"/>
      <c r="F594" s="1"/>
      <c r="G594" s="1"/>
      <c r="H594" s="1"/>
      <c r="I594" s="1"/>
      <c r="J594" s="1"/>
      <c r="K594" s="1"/>
      <c r="L594" s="1"/>
      <c r="M594" s="63"/>
      <c r="N594" s="63"/>
      <c r="O594" s="150"/>
      <c r="P594" s="63"/>
      <c r="Q594" s="63"/>
      <c r="R594" s="63"/>
      <c r="S594" s="63"/>
      <c r="T594" s="48" t="s">
        <v>1860</v>
      </c>
      <c r="U594" s="48" t="s">
        <v>1861</v>
      </c>
      <c r="V594" s="1"/>
      <c r="W594" s="1"/>
      <c r="X594" s="1"/>
      <c r="Y594" s="1"/>
      <c r="Z594" s="1"/>
    </row>
    <row r="595" ht="12.75" hidden="1" customHeight="1">
      <c r="A595" s="1"/>
      <c r="B595" s="1"/>
      <c r="C595" s="1"/>
      <c r="D595" s="1"/>
      <c r="E595" s="1"/>
      <c r="F595" s="1"/>
      <c r="G595" s="1"/>
      <c r="H595" s="1"/>
      <c r="I595" s="1"/>
      <c r="J595" s="1"/>
      <c r="K595" s="1"/>
      <c r="L595" s="1"/>
      <c r="M595" s="63"/>
      <c r="N595" s="63"/>
      <c r="O595" s="150"/>
      <c r="P595" s="63"/>
      <c r="Q595" s="63"/>
      <c r="R595" s="63"/>
      <c r="S595" s="63"/>
      <c r="T595" s="48" t="s">
        <v>1862</v>
      </c>
      <c r="U595" s="48" t="s">
        <v>1863</v>
      </c>
      <c r="V595" s="1"/>
      <c r="W595" s="1"/>
      <c r="X595" s="1"/>
      <c r="Y595" s="1"/>
      <c r="Z595" s="1"/>
    </row>
    <row r="596" ht="12.75" hidden="1" customHeight="1">
      <c r="A596" s="1"/>
      <c r="B596" s="1"/>
      <c r="C596" s="1"/>
      <c r="D596" s="1"/>
      <c r="E596" s="1"/>
      <c r="F596" s="1"/>
      <c r="G596" s="1"/>
      <c r="H596" s="1"/>
      <c r="I596" s="1"/>
      <c r="J596" s="1"/>
      <c r="K596" s="1"/>
      <c r="L596" s="1"/>
      <c r="M596" s="63"/>
      <c r="N596" s="63"/>
      <c r="O596" s="150"/>
      <c r="P596" s="63"/>
      <c r="Q596" s="63"/>
      <c r="R596" s="63"/>
      <c r="S596" s="63"/>
      <c r="T596" s="48" t="s">
        <v>1864</v>
      </c>
      <c r="U596" s="48" t="s">
        <v>1865</v>
      </c>
      <c r="V596" s="1"/>
      <c r="W596" s="1"/>
      <c r="X596" s="1"/>
      <c r="Y596" s="1"/>
      <c r="Z596" s="1"/>
    </row>
    <row r="597" ht="12.75" hidden="1" customHeight="1">
      <c r="A597" s="1"/>
      <c r="B597" s="1"/>
      <c r="C597" s="1"/>
      <c r="D597" s="1"/>
      <c r="E597" s="1"/>
      <c r="F597" s="1"/>
      <c r="G597" s="1"/>
      <c r="H597" s="1"/>
      <c r="I597" s="1"/>
      <c r="J597" s="1"/>
      <c r="K597" s="1"/>
      <c r="L597" s="1"/>
      <c r="M597" s="63"/>
      <c r="N597" s="63"/>
      <c r="O597" s="150"/>
      <c r="P597" s="63"/>
      <c r="Q597" s="63"/>
      <c r="R597" s="63"/>
      <c r="S597" s="63"/>
      <c r="T597" s="48" t="s">
        <v>1866</v>
      </c>
      <c r="U597" s="48" t="s">
        <v>1867</v>
      </c>
      <c r="V597" s="1"/>
      <c r="W597" s="1"/>
      <c r="X597" s="1"/>
      <c r="Y597" s="1"/>
      <c r="Z597" s="1"/>
    </row>
    <row r="598" ht="12.75" hidden="1" customHeight="1">
      <c r="A598" s="1"/>
      <c r="B598" s="1"/>
      <c r="C598" s="1"/>
      <c r="D598" s="1"/>
      <c r="E598" s="1"/>
      <c r="F598" s="1"/>
      <c r="G598" s="1"/>
      <c r="H598" s="1"/>
      <c r="I598" s="1"/>
      <c r="J598" s="1"/>
      <c r="K598" s="1"/>
      <c r="L598" s="1"/>
      <c r="M598" s="63"/>
      <c r="N598" s="63"/>
      <c r="O598" s="150"/>
      <c r="P598" s="63"/>
      <c r="Q598" s="63"/>
      <c r="R598" s="63"/>
      <c r="S598" s="63"/>
      <c r="T598" s="48" t="s">
        <v>1868</v>
      </c>
      <c r="U598" s="48" t="s">
        <v>1869</v>
      </c>
      <c r="V598" s="1"/>
      <c r="W598" s="1"/>
      <c r="X598" s="1"/>
      <c r="Y598" s="1"/>
      <c r="Z598" s="1"/>
    </row>
    <row r="599" ht="12.75" hidden="1" customHeight="1">
      <c r="A599" s="1"/>
      <c r="B599" s="1"/>
      <c r="C599" s="1"/>
      <c r="D599" s="1"/>
      <c r="E599" s="1"/>
      <c r="F599" s="1"/>
      <c r="G599" s="1"/>
      <c r="H599" s="1"/>
      <c r="I599" s="1"/>
      <c r="J599" s="1"/>
      <c r="K599" s="1"/>
      <c r="L599" s="1"/>
      <c r="M599" s="63"/>
      <c r="N599" s="63"/>
      <c r="O599" s="150"/>
      <c r="P599" s="63"/>
      <c r="Q599" s="63"/>
      <c r="R599" s="63"/>
      <c r="S599" s="63"/>
      <c r="T599" s="48" t="s">
        <v>1870</v>
      </c>
      <c r="U599" s="48" t="s">
        <v>1871</v>
      </c>
      <c r="V599" s="1"/>
      <c r="W599" s="1"/>
      <c r="X599" s="1"/>
      <c r="Y599" s="1"/>
      <c r="Z599" s="1"/>
    </row>
    <row r="600" ht="12.75" hidden="1" customHeight="1">
      <c r="A600" s="1"/>
      <c r="B600" s="1"/>
      <c r="C600" s="1"/>
      <c r="D600" s="1"/>
      <c r="E600" s="1"/>
      <c r="F600" s="1"/>
      <c r="G600" s="1"/>
      <c r="H600" s="1"/>
      <c r="I600" s="1"/>
      <c r="J600" s="1"/>
      <c r="K600" s="1"/>
      <c r="L600" s="1"/>
      <c r="M600" s="63"/>
      <c r="N600" s="63"/>
      <c r="O600" s="150"/>
      <c r="P600" s="63"/>
      <c r="Q600" s="63"/>
      <c r="R600" s="63"/>
      <c r="S600" s="63"/>
      <c r="T600" s="48" t="s">
        <v>1872</v>
      </c>
      <c r="U600" s="48" t="s">
        <v>1873</v>
      </c>
      <c r="V600" s="1"/>
      <c r="W600" s="1"/>
      <c r="X600" s="1"/>
      <c r="Y600" s="1"/>
      <c r="Z600" s="1"/>
    </row>
    <row r="601" ht="12.75" hidden="1" customHeight="1">
      <c r="A601" s="1"/>
      <c r="B601" s="1"/>
      <c r="C601" s="1"/>
      <c r="D601" s="1"/>
      <c r="E601" s="1"/>
      <c r="F601" s="1"/>
      <c r="G601" s="1"/>
      <c r="H601" s="1"/>
      <c r="I601" s="1"/>
      <c r="J601" s="1"/>
      <c r="K601" s="1"/>
      <c r="L601" s="1"/>
      <c r="M601" s="63"/>
      <c r="N601" s="63"/>
      <c r="O601" s="150"/>
      <c r="P601" s="63"/>
      <c r="Q601" s="63"/>
      <c r="R601" s="63"/>
      <c r="S601" s="63"/>
      <c r="T601" s="48" t="s">
        <v>1874</v>
      </c>
      <c r="U601" s="48" t="s">
        <v>1875</v>
      </c>
      <c r="V601" s="1"/>
      <c r="W601" s="1"/>
      <c r="X601" s="1"/>
      <c r="Y601" s="1"/>
      <c r="Z601" s="1"/>
    </row>
    <row r="602" ht="12.75" hidden="1" customHeight="1">
      <c r="A602" s="1"/>
      <c r="B602" s="1"/>
      <c r="C602" s="1"/>
      <c r="D602" s="1"/>
      <c r="E602" s="1"/>
      <c r="F602" s="1"/>
      <c r="G602" s="1"/>
      <c r="H602" s="1"/>
      <c r="I602" s="1"/>
      <c r="J602" s="1"/>
      <c r="K602" s="1"/>
      <c r="L602" s="1"/>
      <c r="M602" s="63"/>
      <c r="N602" s="63"/>
      <c r="O602" s="150"/>
      <c r="P602" s="63"/>
      <c r="Q602" s="63"/>
      <c r="R602" s="63"/>
      <c r="S602" s="63"/>
      <c r="T602" s="48" t="s">
        <v>1876</v>
      </c>
      <c r="U602" s="48" t="s">
        <v>1877</v>
      </c>
      <c r="V602" s="1"/>
      <c r="W602" s="1"/>
      <c r="X602" s="1"/>
      <c r="Y602" s="1"/>
      <c r="Z602" s="1"/>
    </row>
    <row r="603" ht="12.75" hidden="1" customHeight="1">
      <c r="A603" s="1"/>
      <c r="B603" s="1"/>
      <c r="C603" s="1"/>
      <c r="D603" s="1"/>
      <c r="E603" s="1"/>
      <c r="F603" s="1"/>
      <c r="G603" s="1"/>
      <c r="H603" s="1"/>
      <c r="I603" s="1"/>
      <c r="J603" s="1"/>
      <c r="K603" s="1"/>
      <c r="L603" s="1"/>
      <c r="M603" s="63"/>
      <c r="N603" s="63"/>
      <c r="O603" s="150"/>
      <c r="P603" s="63"/>
      <c r="Q603" s="63"/>
      <c r="R603" s="63"/>
      <c r="S603" s="63"/>
      <c r="T603" s="48" t="s">
        <v>1878</v>
      </c>
      <c r="U603" s="48" t="s">
        <v>1879</v>
      </c>
      <c r="V603" s="1"/>
      <c r="W603" s="1"/>
      <c r="X603" s="1"/>
      <c r="Y603" s="1"/>
      <c r="Z603" s="1"/>
    </row>
    <row r="604" ht="12.75" hidden="1" customHeight="1">
      <c r="A604" s="1"/>
      <c r="B604" s="1"/>
      <c r="C604" s="1"/>
      <c r="D604" s="1"/>
      <c r="E604" s="1"/>
      <c r="F604" s="1"/>
      <c r="G604" s="1"/>
      <c r="H604" s="1"/>
      <c r="I604" s="1"/>
      <c r="J604" s="1"/>
      <c r="K604" s="1"/>
      <c r="L604" s="1"/>
      <c r="M604" s="63"/>
      <c r="N604" s="63"/>
      <c r="O604" s="150"/>
      <c r="P604" s="63"/>
      <c r="Q604" s="63"/>
      <c r="R604" s="63"/>
      <c r="S604" s="63"/>
      <c r="T604" s="48" t="s">
        <v>1880</v>
      </c>
      <c r="U604" s="48" t="s">
        <v>1881</v>
      </c>
      <c r="V604" s="1"/>
      <c r="W604" s="1"/>
      <c r="X604" s="1"/>
      <c r="Y604" s="1"/>
      <c r="Z604" s="1"/>
    </row>
    <row r="605" ht="12.75" hidden="1" customHeight="1">
      <c r="A605" s="1"/>
      <c r="B605" s="1"/>
      <c r="C605" s="1"/>
      <c r="D605" s="1"/>
      <c r="E605" s="1"/>
      <c r="F605" s="1"/>
      <c r="G605" s="1"/>
      <c r="H605" s="1"/>
      <c r="I605" s="1"/>
      <c r="J605" s="1"/>
      <c r="K605" s="1"/>
      <c r="L605" s="1"/>
      <c r="M605" s="63"/>
      <c r="N605" s="63"/>
      <c r="O605" s="150"/>
      <c r="P605" s="63"/>
      <c r="Q605" s="63"/>
      <c r="R605" s="63"/>
      <c r="S605" s="63"/>
      <c r="T605" s="48" t="s">
        <v>1882</v>
      </c>
      <c r="U605" s="48" t="s">
        <v>1883</v>
      </c>
      <c r="V605" s="1"/>
      <c r="W605" s="1"/>
      <c r="X605" s="1"/>
      <c r="Y605" s="1"/>
      <c r="Z605" s="1"/>
    </row>
    <row r="606" ht="12.75" hidden="1" customHeight="1">
      <c r="A606" s="1"/>
      <c r="B606" s="1"/>
      <c r="C606" s="1"/>
      <c r="D606" s="1"/>
      <c r="E606" s="1"/>
      <c r="F606" s="1"/>
      <c r="G606" s="1"/>
      <c r="H606" s="1"/>
      <c r="I606" s="1"/>
      <c r="J606" s="1"/>
      <c r="K606" s="1"/>
      <c r="L606" s="1"/>
      <c r="M606" s="63"/>
      <c r="N606" s="63"/>
      <c r="O606" s="150"/>
      <c r="P606" s="63"/>
      <c r="Q606" s="63"/>
      <c r="R606" s="63"/>
      <c r="S606" s="63"/>
      <c r="T606" s="48" t="s">
        <v>1884</v>
      </c>
      <c r="U606" s="48" t="s">
        <v>1885</v>
      </c>
      <c r="V606" s="1"/>
      <c r="W606" s="1"/>
      <c r="X606" s="1"/>
      <c r="Y606" s="1"/>
      <c r="Z606" s="1"/>
    </row>
    <row r="607" ht="12.75" hidden="1" customHeight="1">
      <c r="A607" s="1"/>
      <c r="B607" s="1"/>
      <c r="C607" s="1"/>
      <c r="D607" s="1"/>
      <c r="E607" s="1"/>
      <c r="F607" s="1"/>
      <c r="G607" s="1"/>
      <c r="H607" s="1"/>
      <c r="I607" s="1"/>
      <c r="J607" s="1"/>
      <c r="K607" s="1"/>
      <c r="L607" s="1"/>
      <c r="M607" s="63"/>
      <c r="N607" s="63"/>
      <c r="O607" s="150"/>
      <c r="P607" s="63"/>
      <c r="Q607" s="63"/>
      <c r="R607" s="63"/>
      <c r="S607" s="63"/>
      <c r="T607" s="48" t="s">
        <v>1886</v>
      </c>
      <c r="U607" s="48" t="s">
        <v>1887</v>
      </c>
      <c r="V607" s="1"/>
      <c r="W607" s="1"/>
      <c r="X607" s="1"/>
      <c r="Y607" s="1"/>
      <c r="Z607" s="1"/>
    </row>
    <row r="608" ht="12.75" hidden="1" customHeight="1">
      <c r="A608" s="1"/>
      <c r="B608" s="1"/>
      <c r="C608" s="1"/>
      <c r="D608" s="1"/>
      <c r="E608" s="1"/>
      <c r="F608" s="1"/>
      <c r="G608" s="1"/>
      <c r="H608" s="1"/>
      <c r="I608" s="1"/>
      <c r="J608" s="1"/>
      <c r="K608" s="1"/>
      <c r="L608" s="1"/>
      <c r="M608" s="63"/>
      <c r="N608" s="63"/>
      <c r="O608" s="150"/>
      <c r="P608" s="63"/>
      <c r="Q608" s="63"/>
      <c r="R608" s="63"/>
      <c r="S608" s="63"/>
      <c r="T608" s="48" t="s">
        <v>1888</v>
      </c>
      <c r="U608" s="48" t="s">
        <v>1889</v>
      </c>
      <c r="V608" s="1"/>
      <c r="W608" s="1"/>
      <c r="X608" s="1"/>
      <c r="Y608" s="1"/>
      <c r="Z608" s="1"/>
    </row>
    <row r="609" ht="12.75" hidden="1" customHeight="1">
      <c r="A609" s="1"/>
      <c r="B609" s="1"/>
      <c r="C609" s="1"/>
      <c r="D609" s="1"/>
      <c r="E609" s="1"/>
      <c r="F609" s="1"/>
      <c r="G609" s="1"/>
      <c r="H609" s="1"/>
      <c r="I609" s="1"/>
      <c r="J609" s="1"/>
      <c r="K609" s="1"/>
      <c r="L609" s="1"/>
      <c r="M609" s="63"/>
      <c r="N609" s="63"/>
      <c r="O609" s="150"/>
      <c r="P609" s="63"/>
      <c r="Q609" s="63"/>
      <c r="R609" s="63"/>
      <c r="S609" s="63"/>
      <c r="T609" s="48" t="s">
        <v>1890</v>
      </c>
      <c r="U609" s="48" t="s">
        <v>1891</v>
      </c>
      <c r="V609" s="1"/>
      <c r="W609" s="1"/>
      <c r="X609" s="1"/>
      <c r="Y609" s="1"/>
      <c r="Z609" s="1"/>
    </row>
    <row r="610" ht="12.75" hidden="1" customHeight="1">
      <c r="A610" s="1"/>
      <c r="B610" s="1"/>
      <c r="C610" s="1"/>
      <c r="D610" s="1"/>
      <c r="E610" s="1"/>
      <c r="F610" s="1"/>
      <c r="G610" s="1"/>
      <c r="H610" s="1"/>
      <c r="I610" s="1"/>
      <c r="J610" s="1"/>
      <c r="K610" s="1"/>
      <c r="L610" s="1"/>
      <c r="M610" s="63"/>
      <c r="N610" s="63"/>
      <c r="O610" s="150"/>
      <c r="P610" s="63"/>
      <c r="Q610" s="63"/>
      <c r="R610" s="63"/>
      <c r="S610" s="63"/>
      <c r="T610" s="48" t="s">
        <v>1892</v>
      </c>
      <c r="U610" s="48" t="s">
        <v>1893</v>
      </c>
      <c r="V610" s="1"/>
      <c r="W610" s="1"/>
      <c r="X610" s="1"/>
      <c r="Y610" s="1"/>
      <c r="Z610" s="1"/>
    </row>
    <row r="611" ht="12.75" hidden="1" customHeight="1">
      <c r="A611" s="1"/>
      <c r="B611" s="1"/>
      <c r="C611" s="1"/>
      <c r="D611" s="1"/>
      <c r="E611" s="1"/>
      <c r="F611" s="1"/>
      <c r="G611" s="1"/>
      <c r="H611" s="1"/>
      <c r="I611" s="1"/>
      <c r="J611" s="1"/>
      <c r="K611" s="1"/>
      <c r="L611" s="1"/>
      <c r="M611" s="63"/>
      <c r="N611" s="63"/>
      <c r="O611" s="150"/>
      <c r="P611" s="63"/>
      <c r="Q611" s="63"/>
      <c r="R611" s="63"/>
      <c r="S611" s="63"/>
      <c r="T611" s="48" t="s">
        <v>1894</v>
      </c>
      <c r="U611" s="48" t="s">
        <v>1895</v>
      </c>
      <c r="V611" s="1"/>
      <c r="W611" s="1"/>
      <c r="X611" s="1"/>
      <c r="Y611" s="1"/>
      <c r="Z611" s="1"/>
    </row>
    <row r="612" ht="12.75" hidden="1" customHeight="1">
      <c r="A612" s="1"/>
      <c r="B612" s="1"/>
      <c r="C612" s="1"/>
      <c r="D612" s="1"/>
      <c r="E612" s="1"/>
      <c r="F612" s="1"/>
      <c r="G612" s="1"/>
      <c r="H612" s="1"/>
      <c r="I612" s="1"/>
      <c r="J612" s="1"/>
      <c r="K612" s="1"/>
      <c r="L612" s="1"/>
      <c r="M612" s="63"/>
      <c r="N612" s="63"/>
      <c r="O612" s="150"/>
      <c r="P612" s="63"/>
      <c r="Q612" s="63"/>
      <c r="R612" s="63"/>
      <c r="S612" s="63"/>
      <c r="T612" s="48" t="s">
        <v>1896</v>
      </c>
      <c r="U612" s="48" t="s">
        <v>1897</v>
      </c>
      <c r="V612" s="1"/>
      <c r="W612" s="1"/>
      <c r="X612" s="1"/>
      <c r="Y612" s="1"/>
      <c r="Z612" s="1"/>
    </row>
    <row r="613" ht="12.75" hidden="1" customHeight="1">
      <c r="A613" s="1"/>
      <c r="B613" s="1"/>
      <c r="C613" s="1"/>
      <c r="D613" s="1"/>
      <c r="E613" s="1"/>
      <c r="F613" s="1"/>
      <c r="G613" s="1"/>
      <c r="H613" s="1"/>
      <c r="I613" s="1"/>
      <c r="J613" s="1"/>
      <c r="K613" s="1"/>
      <c r="L613" s="1"/>
      <c r="M613" s="63"/>
      <c r="N613" s="63"/>
      <c r="O613" s="150"/>
      <c r="P613" s="63"/>
      <c r="Q613" s="63"/>
      <c r="R613" s="63"/>
      <c r="S613" s="63"/>
      <c r="T613" s="1" t="s">
        <v>1898</v>
      </c>
      <c r="U613" s="1" t="s">
        <v>1899</v>
      </c>
      <c r="V613" s="1"/>
      <c r="W613" s="1"/>
      <c r="X613" s="1"/>
      <c r="Y613" s="1"/>
      <c r="Z613" s="1"/>
    </row>
    <row r="614" ht="12.75" hidden="1" customHeight="1">
      <c r="A614" s="1"/>
      <c r="B614" s="1"/>
      <c r="C614" s="1"/>
      <c r="D614" s="1"/>
      <c r="E614" s="1"/>
      <c r="F614" s="1"/>
      <c r="G614" s="1"/>
      <c r="H614" s="1"/>
      <c r="I614" s="1"/>
      <c r="J614" s="1"/>
      <c r="K614" s="1"/>
      <c r="L614" s="1"/>
      <c r="M614" s="63"/>
      <c r="N614" s="63"/>
      <c r="O614" s="150"/>
      <c r="P614" s="63"/>
      <c r="Q614" s="63"/>
      <c r="R614" s="63"/>
      <c r="S614" s="63"/>
      <c r="T614" s="1" t="s">
        <v>1900</v>
      </c>
      <c r="U614" s="1" t="s">
        <v>1901</v>
      </c>
      <c r="V614" s="1"/>
      <c r="W614" s="1"/>
      <c r="X614" s="1"/>
      <c r="Y614" s="1"/>
      <c r="Z614" s="1"/>
    </row>
    <row r="615" ht="12.75" hidden="1" customHeight="1">
      <c r="A615" s="1"/>
      <c r="B615" s="1"/>
      <c r="C615" s="1"/>
      <c r="D615" s="1"/>
      <c r="E615" s="1"/>
      <c r="F615" s="1"/>
      <c r="G615" s="1"/>
      <c r="H615" s="1"/>
      <c r="I615" s="1"/>
      <c r="J615" s="1"/>
      <c r="K615" s="1"/>
      <c r="L615" s="1"/>
      <c r="M615" s="63"/>
      <c r="N615" s="63"/>
      <c r="O615" s="150"/>
      <c r="P615" s="63"/>
      <c r="Q615" s="63"/>
      <c r="R615" s="63"/>
      <c r="S615" s="63"/>
      <c r="T615" s="1" t="s">
        <v>1902</v>
      </c>
      <c r="U615" s="1" t="s">
        <v>1903</v>
      </c>
      <c r="V615" s="1"/>
      <c r="W615" s="1"/>
      <c r="X615" s="1"/>
      <c r="Y615" s="1"/>
      <c r="Z615" s="1"/>
    </row>
    <row r="616" ht="12.75" hidden="1" customHeight="1">
      <c r="A616" s="1"/>
      <c r="B616" s="1"/>
      <c r="C616" s="1"/>
      <c r="D616" s="1"/>
      <c r="E616" s="1"/>
      <c r="F616" s="1"/>
      <c r="G616" s="1"/>
      <c r="H616" s="1"/>
      <c r="I616" s="1"/>
      <c r="J616" s="1"/>
      <c r="K616" s="1"/>
      <c r="L616" s="1"/>
      <c r="M616" s="63"/>
      <c r="N616" s="63"/>
      <c r="O616" s="150"/>
      <c r="P616" s="63"/>
      <c r="Q616" s="63"/>
      <c r="R616" s="63"/>
      <c r="S616" s="63"/>
      <c r="T616" s="1" t="s">
        <v>1904</v>
      </c>
      <c r="U616" s="1" t="s">
        <v>1905</v>
      </c>
      <c r="V616" s="1"/>
      <c r="W616" s="1"/>
      <c r="X616" s="1"/>
      <c r="Y616" s="1"/>
      <c r="Z616" s="1"/>
    </row>
    <row r="617" ht="12.75" hidden="1" customHeight="1">
      <c r="A617" s="1"/>
      <c r="B617" s="1"/>
      <c r="C617" s="1"/>
      <c r="D617" s="1"/>
      <c r="E617" s="1"/>
      <c r="F617" s="1"/>
      <c r="G617" s="1"/>
      <c r="H617" s="1"/>
      <c r="I617" s="1"/>
      <c r="J617" s="1"/>
      <c r="K617" s="1"/>
      <c r="L617" s="1"/>
      <c r="M617" s="63"/>
      <c r="N617" s="63"/>
      <c r="O617" s="150"/>
      <c r="P617" s="63"/>
      <c r="Q617" s="63"/>
      <c r="R617" s="63"/>
      <c r="S617" s="63"/>
      <c r="T617" s="1" t="s">
        <v>1906</v>
      </c>
      <c r="U617" s="1" t="s">
        <v>1907</v>
      </c>
      <c r="V617" s="1"/>
      <c r="W617" s="1"/>
      <c r="X617" s="1"/>
      <c r="Y617" s="1"/>
      <c r="Z617" s="1"/>
    </row>
    <row r="618" ht="12.75" hidden="1" customHeight="1">
      <c r="A618" s="1"/>
      <c r="B618" s="1"/>
      <c r="C618" s="1"/>
      <c r="D618" s="1"/>
      <c r="E618" s="1"/>
      <c r="F618" s="1"/>
      <c r="G618" s="1"/>
      <c r="H618" s="1"/>
      <c r="I618" s="1"/>
      <c r="J618" s="1"/>
      <c r="K618" s="1"/>
      <c r="L618" s="1"/>
      <c r="M618" s="63"/>
      <c r="N618" s="63"/>
      <c r="O618" s="150"/>
      <c r="P618" s="63"/>
      <c r="Q618" s="63"/>
      <c r="R618" s="63"/>
      <c r="S618" s="63"/>
      <c r="T618" s="1" t="s">
        <v>1908</v>
      </c>
      <c r="U618" s="1" t="s">
        <v>1909</v>
      </c>
      <c r="V618" s="1"/>
      <c r="W618" s="1"/>
      <c r="X618" s="1"/>
      <c r="Y618" s="1"/>
      <c r="Z618" s="1"/>
    </row>
    <row r="619" ht="12.75" hidden="1" customHeight="1">
      <c r="A619" s="1"/>
      <c r="B619" s="1"/>
      <c r="C619" s="1"/>
      <c r="D619" s="1"/>
      <c r="E619" s="1"/>
      <c r="F619" s="1"/>
      <c r="G619" s="1"/>
      <c r="H619" s="1"/>
      <c r="I619" s="1"/>
      <c r="J619" s="1"/>
      <c r="K619" s="1"/>
      <c r="L619" s="1"/>
      <c r="M619" s="63"/>
      <c r="N619" s="63"/>
      <c r="O619" s="150"/>
      <c r="P619" s="63"/>
      <c r="Q619" s="63"/>
      <c r="R619" s="63"/>
      <c r="S619" s="63"/>
      <c r="T619" s="1" t="s">
        <v>106</v>
      </c>
      <c r="U619" s="1" t="s">
        <v>1910</v>
      </c>
      <c r="V619" s="1"/>
      <c r="W619" s="1"/>
      <c r="X619" s="1"/>
      <c r="Y619" s="1"/>
      <c r="Z619" s="1"/>
    </row>
    <row r="620" ht="12.75" hidden="1" customHeight="1">
      <c r="A620" s="1"/>
      <c r="B620" s="1"/>
      <c r="C620" s="1"/>
      <c r="D620" s="1"/>
      <c r="E620" s="1"/>
      <c r="F620" s="1"/>
      <c r="G620" s="1"/>
      <c r="H620" s="1"/>
      <c r="I620" s="1"/>
      <c r="J620" s="1"/>
      <c r="K620" s="1"/>
      <c r="L620" s="1"/>
      <c r="M620" s="63"/>
      <c r="N620" s="63"/>
      <c r="O620" s="150"/>
      <c r="P620" s="63"/>
      <c r="Q620" s="63"/>
      <c r="R620" s="63"/>
      <c r="S620" s="63"/>
      <c r="T620" s="1" t="s">
        <v>1911</v>
      </c>
      <c r="U620" s="1" t="s">
        <v>1912</v>
      </c>
      <c r="V620" s="1"/>
      <c r="W620" s="1"/>
      <c r="X620" s="1"/>
      <c r="Y620" s="1"/>
      <c r="Z620" s="1"/>
    </row>
    <row r="621" ht="12.75" hidden="1" customHeight="1">
      <c r="A621" s="1"/>
      <c r="B621" s="1"/>
      <c r="C621" s="1"/>
      <c r="D621" s="1"/>
      <c r="E621" s="1"/>
      <c r="F621" s="1"/>
      <c r="G621" s="1"/>
      <c r="H621" s="1"/>
      <c r="I621" s="1"/>
      <c r="J621" s="1"/>
      <c r="K621" s="1"/>
      <c r="L621" s="1"/>
      <c r="M621" s="63"/>
      <c r="N621" s="63"/>
      <c r="O621" s="150"/>
      <c r="P621" s="63"/>
      <c r="Q621" s="63"/>
      <c r="R621" s="63"/>
      <c r="S621" s="63"/>
      <c r="T621" s="1" t="s">
        <v>1913</v>
      </c>
      <c r="U621" s="1" t="s">
        <v>1914</v>
      </c>
      <c r="V621" s="1"/>
      <c r="W621" s="1"/>
      <c r="X621" s="1"/>
      <c r="Y621" s="1"/>
      <c r="Z621" s="1"/>
    </row>
    <row r="622" ht="12.75" hidden="1" customHeight="1">
      <c r="A622" s="1"/>
      <c r="B622" s="1"/>
      <c r="C622" s="1"/>
      <c r="D622" s="1"/>
      <c r="E622" s="1"/>
      <c r="F622" s="1"/>
      <c r="G622" s="1"/>
      <c r="H622" s="1"/>
      <c r="I622" s="1"/>
      <c r="J622" s="1"/>
      <c r="K622" s="1"/>
      <c r="L622" s="1"/>
      <c r="M622" s="63"/>
      <c r="N622" s="63"/>
      <c r="O622" s="150"/>
      <c r="P622" s="63"/>
      <c r="Q622" s="63"/>
      <c r="R622" s="63"/>
      <c r="S622" s="63"/>
      <c r="T622" s="1" t="s">
        <v>1915</v>
      </c>
      <c r="U622" s="1" t="s">
        <v>1916</v>
      </c>
      <c r="V622" s="1"/>
      <c r="W622" s="1"/>
      <c r="X622" s="1"/>
      <c r="Y622" s="1"/>
      <c r="Z622" s="1"/>
    </row>
    <row r="623" ht="12.75" hidden="1" customHeight="1">
      <c r="A623" s="1"/>
      <c r="B623" s="1"/>
      <c r="C623" s="1"/>
      <c r="D623" s="1"/>
      <c r="E623" s="1"/>
      <c r="F623" s="1"/>
      <c r="G623" s="1"/>
      <c r="H623" s="1"/>
      <c r="I623" s="1"/>
      <c r="J623" s="1"/>
      <c r="K623" s="1"/>
      <c r="L623" s="1"/>
      <c r="M623" s="63"/>
      <c r="N623" s="63"/>
      <c r="O623" s="150"/>
      <c r="P623" s="63"/>
      <c r="Q623" s="63"/>
      <c r="R623" s="63"/>
      <c r="S623" s="63"/>
      <c r="T623" s="1" t="s">
        <v>1917</v>
      </c>
      <c r="U623" s="1" t="s">
        <v>1918</v>
      </c>
      <c r="V623" s="1"/>
      <c r="W623" s="1"/>
      <c r="X623" s="1"/>
      <c r="Y623" s="1"/>
      <c r="Z623" s="1"/>
    </row>
    <row r="624" ht="12.75" hidden="1" customHeight="1">
      <c r="A624" s="1"/>
      <c r="B624" s="1"/>
      <c r="C624" s="1"/>
      <c r="D624" s="1"/>
      <c r="E624" s="1"/>
      <c r="F624" s="1"/>
      <c r="G624" s="1"/>
      <c r="H624" s="1"/>
      <c r="I624" s="1"/>
      <c r="J624" s="1"/>
      <c r="K624" s="1"/>
      <c r="L624" s="1"/>
      <c r="M624" s="63"/>
      <c r="N624" s="63"/>
      <c r="O624" s="150"/>
      <c r="P624" s="63"/>
      <c r="Q624" s="63"/>
      <c r="R624" s="63"/>
      <c r="S624" s="63"/>
      <c r="T624" s="1" t="s">
        <v>1919</v>
      </c>
      <c r="U624" s="1" t="s">
        <v>1920</v>
      </c>
      <c r="V624" s="1"/>
      <c r="W624" s="1"/>
      <c r="X624" s="1"/>
      <c r="Y624" s="1"/>
      <c r="Z624" s="1"/>
    </row>
    <row r="625" ht="12.75" hidden="1" customHeight="1">
      <c r="A625" s="1"/>
      <c r="B625" s="1"/>
      <c r="C625" s="1"/>
      <c r="D625" s="1"/>
      <c r="E625" s="1"/>
      <c r="F625" s="1"/>
      <c r="G625" s="1"/>
      <c r="H625" s="1"/>
      <c r="I625" s="1"/>
      <c r="J625" s="1"/>
      <c r="K625" s="1"/>
      <c r="L625" s="1"/>
      <c r="M625" s="63"/>
      <c r="N625" s="63"/>
      <c r="O625" s="150"/>
      <c r="P625" s="63"/>
      <c r="Q625" s="63"/>
      <c r="R625" s="63"/>
      <c r="S625" s="63"/>
      <c r="T625" s="1" t="s">
        <v>1921</v>
      </c>
      <c r="U625" s="1" t="s">
        <v>1922</v>
      </c>
      <c r="V625" s="1"/>
      <c r="W625" s="1"/>
      <c r="X625" s="1"/>
      <c r="Y625" s="1"/>
      <c r="Z625" s="1"/>
    </row>
    <row r="626" ht="12.75" hidden="1" customHeight="1">
      <c r="A626" s="1"/>
      <c r="B626" s="1"/>
      <c r="C626" s="1"/>
      <c r="D626" s="1"/>
      <c r="E626" s="1"/>
      <c r="F626" s="1"/>
      <c r="G626" s="1"/>
      <c r="H626" s="1"/>
      <c r="I626" s="1"/>
      <c r="J626" s="1"/>
      <c r="K626" s="1"/>
      <c r="L626" s="1"/>
      <c r="M626" s="63"/>
      <c r="N626" s="63"/>
      <c r="O626" s="150"/>
      <c r="P626" s="63"/>
      <c r="Q626" s="63"/>
      <c r="R626" s="63"/>
      <c r="S626" s="63"/>
      <c r="T626" s="1" t="s">
        <v>1923</v>
      </c>
      <c r="U626" s="1" t="s">
        <v>1924</v>
      </c>
      <c r="V626" s="1"/>
      <c r="W626" s="1"/>
      <c r="X626" s="1"/>
      <c r="Y626" s="1"/>
      <c r="Z626" s="1"/>
    </row>
    <row r="627" ht="12.75" hidden="1" customHeight="1">
      <c r="A627" s="1"/>
      <c r="B627" s="1"/>
      <c r="C627" s="1"/>
      <c r="D627" s="1"/>
      <c r="E627" s="1"/>
      <c r="F627" s="1"/>
      <c r="G627" s="1"/>
      <c r="H627" s="1"/>
      <c r="I627" s="1"/>
      <c r="J627" s="1"/>
      <c r="K627" s="1"/>
      <c r="L627" s="1"/>
      <c r="M627" s="63"/>
      <c r="N627" s="63"/>
      <c r="O627" s="150"/>
      <c r="P627" s="63"/>
      <c r="Q627" s="63"/>
      <c r="R627" s="63"/>
      <c r="S627" s="63"/>
      <c r="T627" s="1" t="s">
        <v>1925</v>
      </c>
      <c r="U627" s="1" t="s">
        <v>1926</v>
      </c>
      <c r="V627" s="1"/>
      <c r="W627" s="1"/>
      <c r="X627" s="1"/>
      <c r="Y627" s="1"/>
      <c r="Z627" s="1"/>
    </row>
    <row r="628" ht="12.75" hidden="1" customHeight="1">
      <c r="A628" s="1"/>
      <c r="B628" s="1"/>
      <c r="C628" s="1"/>
      <c r="D628" s="1"/>
      <c r="E628" s="1"/>
      <c r="F628" s="1"/>
      <c r="G628" s="1"/>
      <c r="H628" s="1"/>
      <c r="I628" s="1"/>
      <c r="J628" s="1"/>
      <c r="K628" s="1"/>
      <c r="L628" s="1"/>
      <c r="M628" s="63"/>
      <c r="N628" s="63"/>
      <c r="O628" s="150"/>
      <c r="P628" s="63"/>
      <c r="Q628" s="63"/>
      <c r="R628" s="63"/>
      <c r="S628" s="63"/>
      <c r="T628" s="1" t="s">
        <v>1927</v>
      </c>
      <c r="U628" s="1" t="s">
        <v>1928</v>
      </c>
      <c r="V628" s="1"/>
      <c r="W628" s="1"/>
      <c r="X628" s="1"/>
      <c r="Y628" s="1"/>
      <c r="Z628" s="1"/>
    </row>
    <row r="629" ht="12.75" hidden="1" customHeight="1">
      <c r="A629" s="1"/>
      <c r="B629" s="1"/>
      <c r="C629" s="1"/>
      <c r="D629" s="1"/>
      <c r="E629" s="1"/>
      <c r="F629" s="1"/>
      <c r="G629" s="1"/>
      <c r="H629" s="1"/>
      <c r="I629" s="1"/>
      <c r="J629" s="1"/>
      <c r="K629" s="1"/>
      <c r="L629" s="1"/>
      <c r="M629" s="63"/>
      <c r="N629" s="63"/>
      <c r="O629" s="150"/>
      <c r="P629" s="63"/>
      <c r="Q629" s="63"/>
      <c r="R629" s="63"/>
      <c r="S629" s="63"/>
      <c r="T629" s="1" t="s">
        <v>1929</v>
      </c>
      <c r="U629" s="1" t="s">
        <v>1930</v>
      </c>
      <c r="V629" s="1"/>
      <c r="W629" s="1"/>
      <c r="X629" s="1"/>
      <c r="Y629" s="1"/>
      <c r="Z629" s="1"/>
    </row>
    <row r="630" ht="12.75" hidden="1" customHeight="1">
      <c r="A630" s="1"/>
      <c r="B630" s="1"/>
      <c r="C630" s="1"/>
      <c r="D630" s="1"/>
      <c r="E630" s="1"/>
      <c r="F630" s="1"/>
      <c r="G630" s="1"/>
      <c r="H630" s="1"/>
      <c r="I630" s="1"/>
      <c r="J630" s="1"/>
      <c r="K630" s="1"/>
      <c r="L630" s="1"/>
      <c r="M630" s="63"/>
      <c r="N630" s="63"/>
      <c r="O630" s="150"/>
      <c r="P630" s="63"/>
      <c r="Q630" s="63"/>
      <c r="R630" s="63"/>
      <c r="S630" s="63"/>
      <c r="T630" s="1" t="s">
        <v>1931</v>
      </c>
      <c r="U630" s="1" t="s">
        <v>1932</v>
      </c>
      <c r="V630" s="1"/>
      <c r="W630" s="1"/>
      <c r="X630" s="1"/>
      <c r="Y630" s="1"/>
      <c r="Z630" s="1"/>
    </row>
    <row r="631" ht="12.75" hidden="1" customHeight="1">
      <c r="A631" s="1"/>
      <c r="B631" s="1"/>
      <c r="C631" s="1"/>
      <c r="D631" s="1"/>
      <c r="E631" s="1"/>
      <c r="F631" s="1"/>
      <c r="G631" s="1"/>
      <c r="H631" s="1"/>
      <c r="I631" s="1"/>
      <c r="J631" s="1"/>
      <c r="K631" s="1"/>
      <c r="L631" s="1"/>
      <c r="M631" s="63"/>
      <c r="N631" s="63"/>
      <c r="O631" s="150"/>
      <c r="P631" s="63"/>
      <c r="Q631" s="63"/>
      <c r="R631" s="63"/>
      <c r="S631" s="63"/>
      <c r="T631" s="1" t="s">
        <v>1933</v>
      </c>
      <c r="U631" s="1" t="s">
        <v>1934</v>
      </c>
      <c r="V631" s="1"/>
      <c r="W631" s="1"/>
      <c r="X631" s="1"/>
      <c r="Y631" s="1"/>
      <c r="Z631" s="1"/>
    </row>
    <row r="632" ht="12.75" hidden="1" customHeight="1">
      <c r="A632" s="1"/>
      <c r="B632" s="1"/>
      <c r="C632" s="1"/>
      <c r="D632" s="1"/>
      <c r="E632" s="1"/>
      <c r="F632" s="1"/>
      <c r="G632" s="1"/>
      <c r="H632" s="1"/>
      <c r="I632" s="1"/>
      <c r="J632" s="1"/>
      <c r="K632" s="1"/>
      <c r="L632" s="1"/>
      <c r="M632" s="63"/>
      <c r="N632" s="63"/>
      <c r="O632" s="150"/>
      <c r="P632" s="63"/>
      <c r="Q632" s="63"/>
      <c r="R632" s="63"/>
      <c r="S632" s="63"/>
      <c r="T632" s="1" t="s">
        <v>1935</v>
      </c>
      <c r="U632" s="1" t="s">
        <v>1936</v>
      </c>
      <c r="V632" s="1"/>
      <c r="W632" s="1"/>
      <c r="X632" s="1"/>
      <c r="Y632" s="1"/>
      <c r="Z632" s="1"/>
    </row>
    <row r="633" ht="12.75" hidden="1" customHeight="1">
      <c r="A633" s="1"/>
      <c r="B633" s="1"/>
      <c r="C633" s="1"/>
      <c r="D633" s="1"/>
      <c r="E633" s="1"/>
      <c r="F633" s="1"/>
      <c r="G633" s="1"/>
      <c r="H633" s="1"/>
      <c r="I633" s="1"/>
      <c r="J633" s="1"/>
      <c r="K633" s="1"/>
      <c r="L633" s="1"/>
      <c r="M633" s="63"/>
      <c r="N633" s="63"/>
      <c r="O633" s="150"/>
      <c r="P633" s="63"/>
      <c r="Q633" s="63"/>
      <c r="R633" s="63"/>
      <c r="S633" s="63"/>
      <c r="T633" s="1" t="s">
        <v>1937</v>
      </c>
      <c r="U633" s="1" t="s">
        <v>1938</v>
      </c>
      <c r="V633" s="1"/>
      <c r="W633" s="1"/>
      <c r="X633" s="1"/>
      <c r="Y633" s="1"/>
      <c r="Z633" s="1"/>
    </row>
    <row r="634" ht="12.75" hidden="1" customHeight="1">
      <c r="A634" s="1"/>
      <c r="B634" s="1"/>
      <c r="C634" s="1"/>
      <c r="D634" s="1"/>
      <c r="E634" s="1"/>
      <c r="F634" s="1"/>
      <c r="G634" s="1"/>
      <c r="H634" s="1"/>
      <c r="I634" s="1"/>
      <c r="J634" s="1"/>
      <c r="K634" s="1"/>
      <c r="L634" s="1"/>
      <c r="M634" s="63"/>
      <c r="N634" s="63"/>
      <c r="O634" s="150"/>
      <c r="P634" s="63"/>
      <c r="Q634" s="63"/>
      <c r="R634" s="63"/>
      <c r="S634" s="63"/>
      <c r="T634" s="1" t="s">
        <v>1939</v>
      </c>
      <c r="U634" s="1" t="s">
        <v>1940</v>
      </c>
      <c r="V634" s="1"/>
      <c r="W634" s="1"/>
      <c r="X634" s="1"/>
      <c r="Y634" s="1"/>
      <c r="Z634" s="1"/>
    </row>
    <row r="635" ht="12.75" hidden="1" customHeight="1">
      <c r="A635" s="1"/>
      <c r="B635" s="1"/>
      <c r="C635" s="1"/>
      <c r="D635" s="1"/>
      <c r="E635" s="1"/>
      <c r="F635" s="1"/>
      <c r="G635" s="1"/>
      <c r="H635" s="1"/>
      <c r="I635" s="1"/>
      <c r="J635" s="1"/>
      <c r="K635" s="1"/>
      <c r="L635" s="1"/>
      <c r="M635" s="63"/>
      <c r="N635" s="63"/>
      <c r="O635" s="150"/>
      <c r="P635" s="63"/>
      <c r="Q635" s="63"/>
      <c r="R635" s="63"/>
      <c r="S635" s="63"/>
      <c r="T635" s="1" t="s">
        <v>1941</v>
      </c>
      <c r="U635" s="1" t="s">
        <v>1942</v>
      </c>
      <c r="V635" s="1"/>
      <c r="W635" s="1"/>
      <c r="X635" s="1"/>
      <c r="Y635" s="1"/>
      <c r="Z635" s="1"/>
    </row>
    <row r="636" ht="12.75" hidden="1" customHeight="1">
      <c r="A636" s="1"/>
      <c r="B636" s="1"/>
      <c r="C636" s="1"/>
      <c r="D636" s="1"/>
      <c r="E636" s="1"/>
      <c r="F636" s="1"/>
      <c r="G636" s="1"/>
      <c r="H636" s="1"/>
      <c r="I636" s="1"/>
      <c r="J636" s="1"/>
      <c r="K636" s="1"/>
      <c r="L636" s="1"/>
      <c r="M636" s="63"/>
      <c r="N636" s="63"/>
      <c r="O636" s="150"/>
      <c r="P636" s="63"/>
      <c r="Q636" s="63"/>
      <c r="R636" s="63"/>
      <c r="S636" s="63"/>
      <c r="T636" s="1" t="s">
        <v>1943</v>
      </c>
      <c r="U636" s="1" t="s">
        <v>1944</v>
      </c>
      <c r="V636" s="1"/>
      <c r="W636" s="1"/>
      <c r="X636" s="1"/>
      <c r="Y636" s="1"/>
      <c r="Z636" s="1"/>
    </row>
    <row r="637" ht="12.75" hidden="1" customHeight="1">
      <c r="A637" s="1"/>
      <c r="B637" s="1"/>
      <c r="C637" s="1"/>
      <c r="D637" s="1"/>
      <c r="E637" s="1"/>
      <c r="F637" s="1"/>
      <c r="G637" s="1"/>
      <c r="H637" s="1"/>
      <c r="I637" s="1"/>
      <c r="J637" s="1"/>
      <c r="K637" s="1"/>
      <c r="L637" s="1"/>
      <c r="M637" s="63"/>
      <c r="N637" s="63"/>
      <c r="O637" s="150"/>
      <c r="P637" s="63"/>
      <c r="Q637" s="63"/>
      <c r="R637" s="63"/>
      <c r="S637" s="63"/>
      <c r="T637" s="1" t="s">
        <v>1945</v>
      </c>
      <c r="U637" s="1" t="s">
        <v>1946</v>
      </c>
      <c r="V637" s="1"/>
      <c r="W637" s="1"/>
      <c r="X637" s="1"/>
      <c r="Y637" s="1"/>
      <c r="Z637" s="1"/>
    </row>
    <row r="638" ht="12.75" hidden="1" customHeight="1">
      <c r="A638" s="1"/>
      <c r="B638" s="1"/>
      <c r="C638" s="1"/>
      <c r="D638" s="1"/>
      <c r="E638" s="1"/>
      <c r="F638" s="1"/>
      <c r="G638" s="1"/>
      <c r="H638" s="1"/>
      <c r="I638" s="1"/>
      <c r="J638" s="1"/>
      <c r="K638" s="1"/>
      <c r="L638" s="1"/>
      <c r="M638" s="63"/>
      <c r="N638" s="63"/>
      <c r="O638" s="150"/>
      <c r="P638" s="63"/>
      <c r="Q638" s="63"/>
      <c r="R638" s="63"/>
      <c r="S638" s="63"/>
      <c r="T638" s="1" t="s">
        <v>1947</v>
      </c>
      <c r="U638" s="1" t="s">
        <v>1948</v>
      </c>
      <c r="V638" s="1"/>
      <c r="W638" s="1"/>
      <c r="X638" s="1"/>
      <c r="Y638" s="1"/>
      <c r="Z638" s="1"/>
    </row>
    <row r="639" ht="12.75" hidden="1" customHeight="1">
      <c r="A639" s="1"/>
      <c r="B639" s="1"/>
      <c r="C639" s="1"/>
      <c r="D639" s="1"/>
      <c r="E639" s="1"/>
      <c r="F639" s="1"/>
      <c r="G639" s="1"/>
      <c r="H639" s="1"/>
      <c r="I639" s="1"/>
      <c r="J639" s="1"/>
      <c r="K639" s="1"/>
      <c r="L639" s="1"/>
      <c r="M639" s="63"/>
      <c r="N639" s="63"/>
      <c r="O639" s="150"/>
      <c r="P639" s="63"/>
      <c r="Q639" s="63"/>
      <c r="R639" s="63"/>
      <c r="S639" s="63"/>
      <c r="T639" s="1" t="s">
        <v>1949</v>
      </c>
      <c r="U639" s="1" t="s">
        <v>1950</v>
      </c>
      <c r="V639" s="1"/>
      <c r="W639" s="1"/>
      <c r="X639" s="1"/>
      <c r="Y639" s="1"/>
      <c r="Z639" s="1"/>
    </row>
    <row r="640" ht="12.75" hidden="1" customHeight="1">
      <c r="A640" s="1"/>
      <c r="B640" s="1"/>
      <c r="C640" s="1"/>
      <c r="D640" s="1"/>
      <c r="E640" s="1"/>
      <c r="F640" s="1"/>
      <c r="G640" s="1"/>
      <c r="H640" s="1"/>
      <c r="I640" s="1"/>
      <c r="J640" s="1"/>
      <c r="K640" s="1"/>
      <c r="L640" s="1"/>
      <c r="M640" s="63"/>
      <c r="N640" s="63"/>
      <c r="O640" s="150"/>
      <c r="P640" s="63"/>
      <c r="Q640" s="63"/>
      <c r="R640" s="63"/>
      <c r="S640" s="63"/>
      <c r="T640" s="1" t="s">
        <v>1951</v>
      </c>
      <c r="U640" s="1" t="s">
        <v>1952</v>
      </c>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3">
    <mergeCell ref="I3:J3"/>
    <mergeCell ref="B4:I4"/>
    <mergeCell ref="C5:D5"/>
    <mergeCell ref="C7:J7"/>
    <mergeCell ref="E9:H9"/>
    <mergeCell ref="C11:H11"/>
    <mergeCell ref="C13:E13"/>
    <mergeCell ref="D15:H15"/>
    <mergeCell ref="D17:H17"/>
    <mergeCell ref="F19:I19"/>
    <mergeCell ref="G21:H21"/>
    <mergeCell ref="I21:J21"/>
    <mergeCell ref="B23:G23"/>
    <mergeCell ref="B24:G24"/>
    <mergeCell ref="B25:G25"/>
    <mergeCell ref="B26:G26"/>
    <mergeCell ref="B27:G27"/>
    <mergeCell ref="B28:G28"/>
    <mergeCell ref="B29:G29"/>
    <mergeCell ref="B30:G30"/>
    <mergeCell ref="B31:G31"/>
    <mergeCell ref="D39:F39"/>
    <mergeCell ref="H39:J39"/>
    <mergeCell ref="B32:G32"/>
    <mergeCell ref="B33:G33"/>
    <mergeCell ref="B34:G34"/>
    <mergeCell ref="B35:G35"/>
    <mergeCell ref="B36:G36"/>
    <mergeCell ref="B37:G37"/>
    <mergeCell ref="B39:C39"/>
    <mergeCell ref="B47:C47"/>
    <mergeCell ref="B49:C49"/>
    <mergeCell ref="D49:F49"/>
    <mergeCell ref="I51:J51"/>
    <mergeCell ref="B53:C53"/>
    <mergeCell ref="I53:J53"/>
    <mergeCell ref="B41:C41"/>
    <mergeCell ref="D41:E41"/>
    <mergeCell ref="B43:C43"/>
    <mergeCell ref="D43:F43"/>
    <mergeCell ref="B45:C45"/>
    <mergeCell ref="D45:E45"/>
    <mergeCell ref="D47:E47"/>
  </mergeCells>
  <conditionalFormatting sqref="C19">
    <cfRule type="cellIs" dxfId="2" priority="1" operator="equal">
      <formula>"Nema"</formula>
    </cfRule>
  </conditionalFormatting>
  <conditionalFormatting sqref="I21">
    <cfRule type="cellIs" dxfId="3" priority="2" operator="equal">
      <formula>"round($H$14;2)"</formula>
    </cfRule>
  </conditionalFormatting>
  <dataValidations>
    <dataValidation type="list" allowBlank="1" showInputMessage="1" showErrorMessage="1" prompt=" - " sqref="C17">
      <formula1>$M$23:$M$580</formula1>
    </dataValidation>
    <dataValidation type="custom" allowBlank="1" showInputMessage="1" showErrorMessage="1" prompt="Neispravno ime i prezime osobe - Upišite ime i prezime zakonskog predstavnika bez ikakvih titula, funkcija i slično. Dužina teksta zakonskog predstavnika može biti između 6 i 40 slova." sqref="D39 D49">
      <formula1>AND(GTE(LEN(D39),MIN((6),(40))),LTE(LEN(D39),MAX((6),(40))))</formula1>
    </dataValidation>
    <dataValidation type="custom" allowBlank="1" showInputMessage="1" showErrorMessage="1" prompt="Naziv neispravan - Naziv korisnika mora imati najmanje 3 a najviše 64 slovnih znakova. Ne upisujte nazive s &quot;navodnicima&quot; i slično." sqref="C7">
      <formula1>AND(GTE(LEN(C7),MIN((1),(64))),LTE(LEN(C7),MAX((1),(64))))</formula1>
    </dataValidation>
    <dataValidation type="list" allowBlank="1" showInputMessage="1" showErrorMessage="1" prompt=" - " sqref="C15">
      <formula1>$T$23:$T$640</formula1>
    </dataValidation>
    <dataValidation type="custom" allowBlank="1" showInputMessage="1" showErrorMessage="1" prompt="Neispravan broj telefona - Broj telefona upišite s pozivnim brojem bez ikakvih znakova odvajanja znamenaka (razmak, &quot;/&quot;, &quot;-&quot;). Može biti dužine 7 do 10 znamenaka" sqref="D45 D47">
      <formula1>AND(GTE(LEN(D45),MIN((7),(10))),LTE(LEN(D45),MAX((7),(10))))</formula1>
    </dataValidation>
    <dataValidation type="date" operator="greaterThanOrEqual" allowBlank="1" showInputMessage="1" showErrorMessage="1" prompt=" - " sqref="E5 G5">
      <formula1>42005.0</formula1>
    </dataValidation>
    <dataValidation type="custom" allowBlank="1" showInputMessage="1" showErrorMessage="1" prompt="Neispravan račun - Račun mora biti upisan u IBAN formatu (duljine 21 slovno mjesto, bez razmaka)" sqref="C13">
      <formula1>EQ(LEN(C13),(21))</formula1>
    </dataValidation>
    <dataValidation type="decimal" allowBlank="1" showInputMessage="1" showErrorMessage="1" prompt=" - " sqref="C9">
      <formula1>10000.0</formula1>
      <formula2>60000.0</formula2>
    </dataValidation>
    <dataValidation type="list" allowBlank="1" showInputMessage="1" showErrorMessage="1" prompt=" - " sqref="J19">
      <formula1>"DA,NE"</formula1>
    </dataValidation>
    <dataValidation type="decimal" operator="greaterThan" allowBlank="1" showInputMessage="1" showErrorMessage="1" prompt=" - " sqref="J9">
      <formula1>0.0</formula1>
    </dataValidation>
    <dataValidation type="custom" allowBlank="1" showInputMessage="1" showErrorMessage="1" prompt="Neispravno ime i prezime osobe - Upišite samo jednu osobu za kontaktiranje i jedan broj telefona (obavezno s pozivnim brojem). Dužina teksta osobe za kontaktiranje može biti između 6 i 40 slova." sqref="D43">
      <formula1>AND(GTE(LEN(D43),MIN((6),(40))),LTE(LEN(D43),MAX((6),(40))))</formula1>
    </dataValidation>
    <dataValidation type="custom" allowBlank="1" showInputMessage="1" showErrorMessage="1" prompt="Neispravno mjesto - Mjesto mora biti upisano, maksimalno 22 slovna mjesta, ne skraćujte nazive mjesta ako naziv ne prelazi 22 slova (primjer: uvijek pišite SLAVONSKI BROD, ne SL. Brod ili Slav. Brod)." sqref="E9">
      <formula1>AND(GTE(LEN(E9),MIN((2),(22))),LTE(LEN(E9),MAX((2),(22))))</formula1>
    </dataValidation>
    <dataValidation type="list" allowBlank="1" showInputMessage="1" showErrorMessage="1" prompt="Neispravno razdoblje - Razdoblje mora biti jedno od ponuđenih, ako je odabrano razdoblje još kasnije od onoga u Excelu skinite sa stranica FINE ili Ministarstva noviji Excel" sqref="J15">
      <formula1>$Q$23:$Q$26</formula1>
    </dataValidation>
    <dataValidation type="custom" allowBlank="1" showInputMessage="1" showErrorMessage="1" prompt="Neispravna adresa - Unesite naziv ulice i kućni broj, moraju imati najmanje 3 a najviše 38 slovnih znakova. Ako je naziv ulice toliko dug, skratite ga da stane u 38 slova." sqref="C11">
      <formula1>AND(GTE(LEN(C11),MIN((3),(38))),LTE(LEN(C11),MAX((3),(38))))</formula1>
    </dataValidation>
    <dataValidation type="decimal" allowBlank="1" showInputMessage="1" showErrorMessage="1" prompt=" - " sqref="J13">
      <formula1>0.0</formula1>
      <formula2>9.9999999999E10</formula2>
    </dataValidation>
    <dataValidation type="custom" allowBlank="1" showInputMessage="1" showErrorMessage="1" prompt="Neispravno upisan matični broj - Matični broj mora biti upisan na osam znamenaka, s vodećim nulama ako ih ima (npr. 01234567)." sqref="J11">
      <formula1>EQ(LEN(J11),(8))</formula1>
    </dataValidation>
  </dataValidations>
  <printOptions/>
  <pageMargins bottom="0.75" footer="0.0" header="0.0" left="0.7" right="0.7" top="0.75"/>
  <pageSetup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0.88"/>
    <col customWidth="1" min="2" max="2" width="5.75"/>
    <col customWidth="1" min="3" max="8" width="12.75"/>
    <col customWidth="1" min="9" max="9" width="4.25"/>
    <col customWidth="1" min="10" max="11" width="15.63"/>
    <col customWidth="1" min="12" max="12" width="6.75"/>
    <col customWidth="1" min="13" max="13" width="0.88"/>
    <col customWidth="1" hidden="1" min="14" max="16" width="6.63"/>
    <col customWidth="1" min="17" max="26" width="8.0"/>
  </cols>
  <sheetData>
    <row r="1" ht="24.75" customHeight="1">
      <c r="A1" s="1"/>
      <c r="B1" s="2" t="s">
        <v>0</v>
      </c>
      <c r="C1" s="3" t="s">
        <v>13</v>
      </c>
      <c r="D1" s="3" t="s">
        <v>1</v>
      </c>
      <c r="E1" s="3" t="s">
        <v>2</v>
      </c>
      <c r="F1" s="4" t="s">
        <v>3</v>
      </c>
      <c r="G1" s="3" t="s">
        <v>4</v>
      </c>
      <c r="H1" s="3" t="s">
        <v>5</v>
      </c>
      <c r="I1" s="3"/>
      <c r="J1" s="3" t="s">
        <v>6</v>
      </c>
      <c r="K1" s="6" t="s">
        <v>7</v>
      </c>
      <c r="L1" s="51"/>
      <c r="M1" s="1"/>
      <c r="N1" s="1"/>
      <c r="O1" s="1"/>
      <c r="P1" s="1"/>
      <c r="Q1" s="1"/>
      <c r="R1" s="1"/>
      <c r="S1" s="1"/>
      <c r="T1" s="1"/>
      <c r="U1" s="1"/>
      <c r="V1" s="1"/>
      <c r="W1" s="1"/>
      <c r="X1" s="1"/>
      <c r="Y1" s="1"/>
      <c r="Z1" s="1"/>
    </row>
    <row r="2" ht="4.5" customHeight="1">
      <c r="A2" s="151"/>
      <c r="B2" s="152"/>
      <c r="C2" s="151"/>
      <c r="D2" s="151"/>
      <c r="E2" s="151"/>
      <c r="F2" s="151"/>
      <c r="G2" s="151"/>
      <c r="H2" s="151"/>
      <c r="I2" s="151"/>
      <c r="J2" s="151"/>
      <c r="K2" s="153"/>
      <c r="M2" s="151"/>
      <c r="N2" s="151"/>
      <c r="O2" s="151"/>
      <c r="P2" s="151"/>
      <c r="Q2" s="151"/>
      <c r="R2" s="151"/>
      <c r="S2" s="151"/>
      <c r="T2" s="151"/>
      <c r="U2" s="151"/>
      <c r="V2" s="151"/>
      <c r="W2" s="151"/>
      <c r="X2" s="151"/>
      <c r="Y2" s="151"/>
      <c r="Z2" s="151"/>
    </row>
    <row r="3" ht="30.0" customHeight="1">
      <c r="A3" s="63"/>
      <c r="B3" s="154" t="str">
        <f>IF(RIGHT(K13,2)="06","Vrsta posla: 707","Vrsta posla 708")</f>
        <v>Vrsta posla 708</v>
      </c>
      <c r="C3" s="155"/>
      <c r="D3" s="63"/>
      <c r="E3" s="63"/>
      <c r="F3" s="156"/>
      <c r="G3" s="156"/>
      <c r="H3" s="156"/>
      <c r="I3" s="156"/>
      <c r="J3" s="156"/>
      <c r="K3" s="157" t="s">
        <v>1953</v>
      </c>
      <c r="L3" s="155"/>
      <c r="M3" s="63"/>
      <c r="N3" s="63"/>
      <c r="O3" s="63"/>
      <c r="P3" s="63"/>
      <c r="Q3" s="63"/>
      <c r="R3" s="63"/>
      <c r="S3" s="63"/>
      <c r="T3" s="63"/>
      <c r="U3" s="63"/>
      <c r="V3" s="63"/>
      <c r="W3" s="63"/>
      <c r="X3" s="63"/>
      <c r="Y3" s="63"/>
      <c r="Z3" s="63"/>
    </row>
    <row r="4" ht="30.0" customHeight="1">
      <c r="A4" s="63"/>
      <c r="B4" s="158" t="s">
        <v>1954</v>
      </c>
      <c r="M4" s="63"/>
      <c r="N4" s="63"/>
      <c r="O4" s="63"/>
      <c r="P4" s="63"/>
      <c r="Q4" s="63"/>
      <c r="R4" s="63"/>
      <c r="S4" s="63"/>
      <c r="T4" s="63"/>
      <c r="U4" s="63"/>
      <c r="V4" s="63"/>
      <c r="W4" s="63"/>
      <c r="X4" s="63"/>
      <c r="Y4" s="63"/>
      <c r="Z4" s="63"/>
    </row>
    <row r="5" ht="9.0" customHeight="1">
      <c r="A5" s="63"/>
      <c r="B5" s="159"/>
      <c r="M5" s="63"/>
      <c r="N5" s="63"/>
      <c r="O5" s="63"/>
      <c r="P5" s="63"/>
      <c r="Q5" s="63"/>
      <c r="R5" s="63"/>
      <c r="S5" s="63"/>
      <c r="T5" s="63"/>
      <c r="U5" s="63"/>
      <c r="V5" s="63"/>
      <c r="W5" s="63"/>
      <c r="X5" s="63"/>
      <c r="Y5" s="63"/>
      <c r="Z5" s="63"/>
    </row>
    <row r="6" ht="19.5" customHeight="1">
      <c r="A6" s="152"/>
      <c r="B6" s="160" t="str">
        <f>IF(OR(RefStr!J15="",RefStr!J19=""),P7,IF(RefStr!N4=1,"za razdoblje "&amp;TEXT(RefStr!E5,"dd.MM.YYYY.")&amp;" do "&amp;TEXT(RefStr!G5,"dd.MM.YYYY."),P6))</f>
        <v>za razdoblje 01.01.2023. do 31.12.2023.</v>
      </c>
      <c r="M6" s="152"/>
      <c r="N6" s="152"/>
      <c r="O6" s="152"/>
      <c r="P6" s="63" t="s">
        <v>1955</v>
      </c>
      <c r="Q6" s="152"/>
      <c r="R6" s="152"/>
      <c r="S6" s="152"/>
      <c r="T6" s="152"/>
      <c r="U6" s="152"/>
      <c r="V6" s="152"/>
      <c r="W6" s="152"/>
      <c r="X6" s="152"/>
      <c r="Y6" s="152"/>
      <c r="Z6" s="152"/>
    </row>
    <row r="7" ht="18.0" customHeight="1">
      <c r="A7" s="151"/>
      <c r="B7" s="161" t="s">
        <v>92</v>
      </c>
      <c r="D7" s="162" t="str">
        <f>IF(RefStr!N4=1,IF(RefStr!C7&lt;&gt;"",RefStr!C7,""),"")</f>
        <v>HRVATSKA KOMORA EDUKACIJSKIH REHABILITATORA</v>
      </c>
      <c r="E7" s="163"/>
      <c r="F7" s="163"/>
      <c r="G7" s="163"/>
      <c r="H7" s="163"/>
      <c r="I7" s="163"/>
      <c r="J7" s="163"/>
      <c r="K7" s="163"/>
      <c r="L7" s="163"/>
      <c r="M7" s="151"/>
      <c r="N7" s="151"/>
      <c r="O7" s="151"/>
      <c r="P7" s="63" t="s">
        <v>1956</v>
      </c>
      <c r="Q7" s="151"/>
      <c r="R7" s="151"/>
      <c r="S7" s="151"/>
      <c r="T7" s="151"/>
      <c r="U7" s="151"/>
      <c r="V7" s="151"/>
      <c r="W7" s="151"/>
      <c r="X7" s="151"/>
      <c r="Y7" s="151"/>
      <c r="Z7" s="151"/>
    </row>
    <row r="8" ht="18.0" customHeight="1">
      <c r="A8" s="151"/>
      <c r="B8" s="161" t="s">
        <v>94</v>
      </c>
      <c r="D8" s="164">
        <f>IF(RefStr!N4=1,IF(RefStr!C9&lt;&gt;"",RefStr!C9,""),"")</f>
        <v>10000</v>
      </c>
      <c r="E8" s="165"/>
      <c r="F8" s="161" t="s">
        <v>95</v>
      </c>
      <c r="G8" s="166" t="str">
        <f>IF(RefStr!N4=1,IF(RefStr!E9&lt;&gt;"",RefStr!E9,""),"")</f>
        <v>ZAGREB</v>
      </c>
      <c r="H8" s="163"/>
      <c r="I8" s="163"/>
      <c r="J8" s="163"/>
      <c r="K8" s="163"/>
      <c r="L8" s="163"/>
      <c r="M8" s="151"/>
      <c r="N8" s="151"/>
      <c r="O8" s="151"/>
      <c r="P8" s="151"/>
      <c r="Q8" s="151"/>
      <c r="R8" s="151"/>
      <c r="S8" s="151"/>
      <c r="T8" s="151"/>
      <c r="U8" s="151"/>
      <c r="V8" s="151"/>
      <c r="W8" s="151"/>
      <c r="X8" s="151"/>
      <c r="Y8" s="151"/>
      <c r="Z8" s="151"/>
    </row>
    <row r="9" ht="18.0" customHeight="1">
      <c r="A9" s="151"/>
      <c r="B9" s="161" t="s">
        <v>98</v>
      </c>
      <c r="D9" s="166" t="str">
        <f>IF(RefStr!N4=1,IF(RefStr!C11&lt;&gt;"",RefStr!C11,""),"")</f>
        <v>NAD LIPOM 13/1</v>
      </c>
      <c r="E9" s="163"/>
      <c r="F9" s="163"/>
      <c r="G9" s="163"/>
      <c r="H9" s="163"/>
      <c r="I9" s="163"/>
      <c r="J9" s="163"/>
      <c r="K9" s="163"/>
      <c r="L9" s="163"/>
      <c r="M9" s="151"/>
      <c r="N9" s="151"/>
      <c r="O9" s="151"/>
      <c r="P9" s="151"/>
      <c r="Q9" s="151"/>
      <c r="R9" s="151"/>
      <c r="S9" s="151"/>
      <c r="T9" s="151"/>
      <c r="U9" s="151"/>
      <c r="V9" s="151"/>
      <c r="W9" s="151"/>
      <c r="X9" s="151"/>
      <c r="Y9" s="151"/>
      <c r="Z9" s="151"/>
    </row>
    <row r="10" ht="18.0" customHeight="1">
      <c r="A10" s="151"/>
      <c r="B10" s="161" t="s">
        <v>102</v>
      </c>
      <c r="D10" s="167" t="str">
        <f>IF(RefStr!N4=1,IF(RefStr!C13&lt;&gt;"",RefStr!C13,""),"")</f>
        <v>HR5423600001102266561</v>
      </c>
      <c r="E10" s="163"/>
      <c r="F10" s="163"/>
      <c r="G10" s="168"/>
      <c r="H10" s="168"/>
      <c r="I10" s="169"/>
      <c r="J10" s="161" t="s">
        <v>97</v>
      </c>
      <c r="K10" s="170">
        <f>IF(RefStr!N4=1,IF(RefStr!J9&lt;&gt;"",RefStr!J9,""),"")</f>
        <v>307389</v>
      </c>
      <c r="L10" s="169"/>
      <c r="M10" s="151"/>
      <c r="N10" s="151"/>
      <c r="O10" s="151"/>
      <c r="P10" s="151"/>
      <c r="Q10" s="151"/>
      <c r="R10" s="151"/>
      <c r="S10" s="151"/>
      <c r="T10" s="151"/>
      <c r="U10" s="151"/>
      <c r="V10" s="151"/>
      <c r="W10" s="151"/>
      <c r="X10" s="151"/>
      <c r="Y10" s="151"/>
      <c r="Z10" s="151"/>
    </row>
    <row r="11" ht="18.0" customHeight="1">
      <c r="A11" s="151"/>
      <c r="B11" s="171" t="s">
        <v>105</v>
      </c>
      <c r="D11" s="166" t="str">
        <f>IF(RefStr!N4=1,IF(RefStr!C15&lt;&gt;"",RefStr!C15,""),"")</f>
        <v>9412</v>
      </c>
      <c r="E11" s="172" t="str">
        <f>IF(RefStr!D15&lt;&gt;"",RefStr!D15,"")</f>
        <v>Djelatnosti strukovnih članskih organizacija</v>
      </c>
      <c r="F11" s="173"/>
      <c r="G11" s="169"/>
      <c r="H11" s="169"/>
      <c r="I11" s="169"/>
      <c r="J11" s="171" t="s">
        <v>100</v>
      </c>
      <c r="K11" s="174" t="str">
        <f>IF(RefStr!N4=1,IF(RefStr!J11&lt;&gt;"",RefStr!J11,""),"")</f>
        <v>02857383</v>
      </c>
      <c r="L11" s="169"/>
      <c r="M11" s="151"/>
      <c r="N11" s="151"/>
      <c r="O11" s="151"/>
      <c r="P11" s="151"/>
      <c r="Q11" s="151"/>
      <c r="R11" s="151"/>
      <c r="S11" s="151"/>
      <c r="T11" s="151"/>
      <c r="U11" s="151"/>
      <c r="V11" s="151"/>
      <c r="W11" s="151"/>
      <c r="X11" s="151"/>
      <c r="Y11" s="151"/>
      <c r="Z11" s="151"/>
    </row>
    <row r="12" ht="18.0" customHeight="1">
      <c r="A12" s="151"/>
      <c r="B12" s="161" t="s">
        <v>109</v>
      </c>
      <c r="D12" s="166">
        <f>IF(RefStr!N4=1,IF(RefStr!C17&lt;&gt;"",RefStr!C17,""),"")</f>
        <v>133</v>
      </c>
      <c r="E12" s="172" t="str">
        <f>IF(RefStr!D17&lt;&gt;"",RefStr!D17,"")</f>
        <v>Grad/općina: GRAD ZAGREB</v>
      </c>
      <c r="F12" s="168"/>
      <c r="G12" s="168"/>
      <c r="H12" s="168"/>
      <c r="I12" s="175"/>
      <c r="J12" s="171" t="s">
        <v>104</v>
      </c>
      <c r="K12" s="176">
        <f>IF(RefStr!N4=1,IF(RefStr!J13&lt;&gt;"",RefStr!J13,""),"")</f>
        <v>42437000303</v>
      </c>
      <c r="L12" s="163"/>
      <c r="M12" s="151"/>
      <c r="N12" s="151"/>
      <c r="O12" s="151"/>
      <c r="P12" s="151"/>
      <c r="Q12" s="151"/>
      <c r="R12" s="151"/>
      <c r="S12" s="151"/>
      <c r="T12" s="151"/>
      <c r="U12" s="151"/>
      <c r="V12" s="151"/>
      <c r="W12" s="151"/>
      <c r="X12" s="151"/>
      <c r="Y12" s="151"/>
      <c r="Z12" s="151"/>
    </row>
    <row r="13" ht="18.0" customHeight="1">
      <c r="A13" s="151"/>
      <c r="B13" s="169"/>
      <c r="C13" s="177"/>
      <c r="D13" s="178"/>
      <c r="E13" s="179"/>
      <c r="F13" s="179"/>
      <c r="G13" s="179"/>
      <c r="H13" s="179"/>
      <c r="I13" s="171" t="s">
        <v>107</v>
      </c>
      <c r="K13" s="180" t="str">
        <f>IF(RefStr!N4=1,IF(RefStr!J15&lt;&gt;"",RefStr!J15,""),"")</f>
        <v>2023-12</v>
      </c>
      <c r="L13" s="169"/>
      <c r="M13" s="151"/>
      <c r="N13" s="151"/>
      <c r="O13" s="151"/>
      <c r="P13" s="151"/>
      <c r="Q13" s="151"/>
      <c r="R13" s="151"/>
      <c r="S13" s="151"/>
      <c r="T13" s="151"/>
      <c r="U13" s="151"/>
      <c r="V13" s="151"/>
      <c r="W13" s="151"/>
      <c r="X13" s="151"/>
      <c r="Y13" s="151"/>
      <c r="Z13" s="151"/>
    </row>
    <row r="14" ht="18.0" customHeight="1">
      <c r="A14" s="151"/>
      <c r="B14" s="161"/>
      <c r="C14" s="161"/>
      <c r="D14" s="179"/>
      <c r="E14" s="179"/>
      <c r="F14" s="179"/>
      <c r="G14" s="179"/>
      <c r="H14" s="179"/>
      <c r="I14" s="169"/>
      <c r="J14" s="171" t="s">
        <v>110</v>
      </c>
      <c r="K14" s="181">
        <f>IF(RefStr!N4=1,IF(RefStr!J17&lt;&gt;"",RefStr!J17,""),"")</f>
        <v>21</v>
      </c>
      <c r="L14" s="182"/>
      <c r="M14" s="151"/>
      <c r="N14" s="151"/>
      <c r="O14" s="151"/>
      <c r="P14" s="151"/>
      <c r="Q14" s="151"/>
      <c r="R14" s="151"/>
      <c r="S14" s="151"/>
      <c r="T14" s="151"/>
      <c r="U14" s="151"/>
      <c r="V14" s="151"/>
      <c r="W14" s="151"/>
      <c r="X14" s="151"/>
      <c r="Y14" s="151"/>
      <c r="Z14" s="151"/>
    </row>
    <row r="15" ht="15.0" customHeight="1">
      <c r="A15" s="63"/>
      <c r="B15" s="183" t="str">
        <f>"Verzija Excel datoteke: "&amp;MID(PraviPod707!G30,1,1)&amp;"."&amp;MID(PraviPod707!G30,2,1)&amp;"."&amp;MID(PraviPod707!G30,3,1)&amp;"."</f>
        <v>Verzija Excel datoteke: 6.0.6.</v>
      </c>
      <c r="E15" s="63"/>
      <c r="F15" s="184"/>
      <c r="G15" s="184"/>
      <c r="H15" s="184"/>
      <c r="I15" s="95"/>
      <c r="J15" s="95"/>
      <c r="K15" s="185"/>
      <c r="L15" s="186" t="s">
        <v>116</v>
      </c>
      <c r="M15" s="63"/>
      <c r="N15" s="63"/>
      <c r="O15" s="63"/>
      <c r="P15" s="63"/>
      <c r="Q15" s="63"/>
      <c r="R15" s="63"/>
      <c r="S15" s="63"/>
      <c r="T15" s="63"/>
      <c r="U15" s="63"/>
      <c r="V15" s="63"/>
      <c r="W15" s="63"/>
      <c r="X15" s="63"/>
      <c r="Y15" s="63"/>
      <c r="Z15" s="63"/>
    </row>
    <row r="16" ht="33.75" customHeight="1">
      <c r="A16" s="63"/>
      <c r="B16" s="187" t="s">
        <v>1957</v>
      </c>
      <c r="C16" s="188" t="s">
        <v>1958</v>
      </c>
      <c r="D16" s="24"/>
      <c r="E16" s="24"/>
      <c r="F16" s="24"/>
      <c r="G16" s="24"/>
      <c r="H16" s="189"/>
      <c r="I16" s="190" t="s">
        <v>27</v>
      </c>
      <c r="J16" s="3" t="s">
        <v>1959</v>
      </c>
      <c r="K16" s="3" t="s">
        <v>135</v>
      </c>
      <c r="L16" s="191" t="s">
        <v>1960</v>
      </c>
      <c r="M16" s="63"/>
      <c r="N16" s="63"/>
      <c r="O16" s="63"/>
      <c r="P16" s="63"/>
      <c r="Q16" s="63"/>
      <c r="R16" s="63"/>
      <c r="S16" s="63"/>
      <c r="T16" s="63"/>
      <c r="U16" s="63"/>
      <c r="V16" s="63"/>
      <c r="W16" s="63"/>
      <c r="X16" s="63"/>
      <c r="Y16" s="63"/>
      <c r="Z16" s="63"/>
    </row>
    <row r="17" ht="12.75" customHeight="1">
      <c r="A17" s="63"/>
      <c r="B17" s="108">
        <v>1.0</v>
      </c>
      <c r="C17" s="192">
        <v>2.0</v>
      </c>
      <c r="D17" s="24"/>
      <c r="E17" s="24"/>
      <c r="F17" s="24"/>
      <c r="G17" s="24"/>
      <c r="H17" s="193"/>
      <c r="I17" s="194">
        <v>3.0</v>
      </c>
      <c r="J17" s="194">
        <v>4.0</v>
      </c>
      <c r="K17" s="108">
        <v>5.0</v>
      </c>
      <c r="L17" s="108">
        <v>6.0</v>
      </c>
      <c r="M17" s="63"/>
      <c r="N17" s="63"/>
      <c r="O17" s="63"/>
      <c r="P17" s="63"/>
      <c r="Q17" s="63"/>
      <c r="R17" s="63"/>
      <c r="S17" s="63"/>
      <c r="T17" s="63"/>
      <c r="U17" s="63"/>
      <c r="V17" s="63"/>
      <c r="W17" s="63"/>
      <c r="X17" s="63"/>
      <c r="Y17" s="63"/>
      <c r="Z17" s="63"/>
    </row>
    <row r="18" ht="12.75" customHeight="1">
      <c r="A18" s="63"/>
      <c r="B18" s="195" t="s">
        <v>1961</v>
      </c>
      <c r="C18" s="24"/>
      <c r="D18" s="24"/>
      <c r="E18" s="24"/>
      <c r="F18" s="24"/>
      <c r="G18" s="24"/>
      <c r="H18" s="24"/>
      <c r="I18" s="24"/>
      <c r="J18" s="24"/>
      <c r="K18" s="24"/>
      <c r="L18" s="25"/>
      <c r="M18" s="63"/>
      <c r="N18" s="63"/>
      <c r="O18" s="63"/>
      <c r="P18" s="63"/>
      <c r="Q18" s="63"/>
      <c r="R18" s="63"/>
      <c r="S18" s="63"/>
      <c r="T18" s="63"/>
      <c r="U18" s="63"/>
      <c r="V18" s="63"/>
      <c r="W18" s="63"/>
      <c r="X18" s="63"/>
      <c r="Y18" s="63"/>
      <c r="Z18" s="63"/>
    </row>
    <row r="19" ht="12.75" customHeight="1">
      <c r="A19" s="63"/>
      <c r="B19" s="196">
        <v>3.0</v>
      </c>
      <c r="C19" s="197" t="s">
        <v>1962</v>
      </c>
      <c r="D19" s="198"/>
      <c r="E19" s="198"/>
      <c r="F19" s="198"/>
      <c r="G19" s="198"/>
      <c r="H19" s="199"/>
      <c r="I19" s="116">
        <v>1.0</v>
      </c>
      <c r="J19" s="200">
        <f t="shared" ref="J19:K19" si="1">ROUND(J20+J23+J26+J29+J42+J58+J67,2)</f>
        <v>83657.17</v>
      </c>
      <c r="K19" s="200">
        <f t="shared" si="1"/>
        <v>106637.19</v>
      </c>
      <c r="L19" s="201">
        <f t="shared" ref="L19:L71" si="3">IF(J19&gt;0,IF(K19/J19&gt;=100,"&gt;&gt;100",K19/J19*100),"-")</f>
        <v>127.4692773</v>
      </c>
      <c r="M19" s="63"/>
      <c r="N19" s="63"/>
      <c r="O19" s="63"/>
      <c r="P19" s="63"/>
      <c r="Q19" s="63"/>
      <c r="R19" s="63"/>
      <c r="S19" s="63"/>
      <c r="T19" s="63"/>
      <c r="U19" s="63"/>
      <c r="V19" s="63"/>
      <c r="W19" s="63"/>
      <c r="X19" s="63"/>
      <c r="Y19" s="63"/>
      <c r="Z19" s="63"/>
    </row>
    <row r="20" ht="12.75" customHeight="1">
      <c r="A20" s="63"/>
      <c r="B20" s="202">
        <v>31.0</v>
      </c>
      <c r="C20" s="203" t="s">
        <v>1963</v>
      </c>
      <c r="D20" s="126"/>
      <c r="E20" s="126"/>
      <c r="F20" s="126"/>
      <c r="G20" s="126"/>
      <c r="H20" s="127"/>
      <c r="I20" s="128">
        <v>2.0</v>
      </c>
      <c r="J20" s="204">
        <f t="shared" ref="J20:K20" si="2">ROUND(J21+J22,2)</f>
        <v>6105.25</v>
      </c>
      <c r="K20" s="204">
        <f t="shared" si="2"/>
        <v>0</v>
      </c>
      <c r="L20" s="205">
        <f t="shared" si="3"/>
        <v>0</v>
      </c>
      <c r="M20" s="63"/>
      <c r="N20" s="63"/>
      <c r="O20" s="63"/>
      <c r="P20" s="63"/>
      <c r="Q20" s="63"/>
      <c r="R20" s="63"/>
      <c r="S20" s="63"/>
      <c r="T20" s="63"/>
      <c r="U20" s="63"/>
      <c r="V20" s="63"/>
      <c r="W20" s="63"/>
      <c r="X20" s="63"/>
      <c r="Y20" s="63"/>
      <c r="Z20" s="63"/>
    </row>
    <row r="21" ht="12.75" customHeight="1">
      <c r="A21" s="63"/>
      <c r="B21" s="202">
        <v>3111.0</v>
      </c>
      <c r="C21" s="203" t="s">
        <v>1964</v>
      </c>
      <c r="D21" s="126"/>
      <c r="E21" s="126"/>
      <c r="F21" s="126"/>
      <c r="G21" s="126"/>
      <c r="H21" s="127"/>
      <c r="I21" s="128">
        <v>3.0</v>
      </c>
      <c r="J21" s="204"/>
      <c r="K21" s="204"/>
      <c r="L21" s="205" t="str">
        <f t="shared" si="3"/>
        <v>-</v>
      </c>
      <c r="M21" s="63"/>
      <c r="N21" s="63"/>
      <c r="O21" s="63"/>
      <c r="P21" s="63"/>
      <c r="Q21" s="63"/>
      <c r="R21" s="63"/>
      <c r="S21" s="63"/>
      <c r="T21" s="63"/>
      <c r="U21" s="63"/>
      <c r="V21" s="63"/>
      <c r="W21" s="63"/>
      <c r="X21" s="63"/>
      <c r="Y21" s="63"/>
      <c r="Z21" s="63"/>
    </row>
    <row r="22" ht="12.75" customHeight="1">
      <c r="A22" s="63"/>
      <c r="B22" s="202">
        <v>3112.0</v>
      </c>
      <c r="C22" s="203" t="s">
        <v>1965</v>
      </c>
      <c r="D22" s="126"/>
      <c r="E22" s="126"/>
      <c r="F22" s="126"/>
      <c r="G22" s="126"/>
      <c r="H22" s="127"/>
      <c r="I22" s="128">
        <v>4.0</v>
      </c>
      <c r="J22" s="204">
        <v>6105.25</v>
      </c>
      <c r="K22" s="204"/>
      <c r="L22" s="205">
        <f t="shared" si="3"/>
        <v>0</v>
      </c>
      <c r="M22" s="63"/>
      <c r="N22" s="63"/>
      <c r="O22" s="63"/>
      <c r="P22" s="63"/>
      <c r="Q22" s="63"/>
      <c r="R22" s="63"/>
      <c r="S22" s="63"/>
      <c r="T22" s="63"/>
      <c r="U22" s="63"/>
      <c r="V22" s="63"/>
      <c r="W22" s="63"/>
      <c r="X22" s="63"/>
      <c r="Y22" s="63"/>
      <c r="Z22" s="63"/>
    </row>
    <row r="23" ht="12.75" customHeight="1">
      <c r="A23" s="63"/>
      <c r="B23" s="202">
        <v>32.0</v>
      </c>
      <c r="C23" s="203" t="s">
        <v>1966</v>
      </c>
      <c r="D23" s="126"/>
      <c r="E23" s="126"/>
      <c r="F23" s="126"/>
      <c r="G23" s="126"/>
      <c r="H23" s="127"/>
      <c r="I23" s="128">
        <v>5.0</v>
      </c>
      <c r="J23" s="204">
        <f t="shared" ref="J23:K23" si="4">ROUND(J24+J25,2)</f>
        <v>67652.13</v>
      </c>
      <c r="K23" s="204">
        <f t="shared" si="4"/>
        <v>74480.53</v>
      </c>
      <c r="L23" s="205">
        <f t="shared" si="3"/>
        <v>110.0933999</v>
      </c>
      <c r="M23" s="63"/>
      <c r="N23" s="63"/>
      <c r="O23" s="63"/>
      <c r="P23" s="63"/>
      <c r="Q23" s="63"/>
      <c r="R23" s="63"/>
      <c r="S23" s="63"/>
      <c r="T23" s="63"/>
      <c r="U23" s="63"/>
      <c r="V23" s="63"/>
      <c r="W23" s="63"/>
      <c r="X23" s="63"/>
      <c r="Y23" s="63"/>
      <c r="Z23" s="63"/>
    </row>
    <row r="24" ht="12.75" customHeight="1">
      <c r="A24" s="63"/>
      <c r="B24" s="202">
        <v>3211.0</v>
      </c>
      <c r="C24" s="203" t="s">
        <v>1967</v>
      </c>
      <c r="D24" s="126"/>
      <c r="E24" s="126"/>
      <c r="F24" s="126"/>
      <c r="G24" s="126"/>
      <c r="H24" s="127"/>
      <c r="I24" s="128">
        <v>6.0</v>
      </c>
      <c r="J24" s="204">
        <v>67652.13</v>
      </c>
      <c r="K24" s="204">
        <v>74480.53</v>
      </c>
      <c r="L24" s="205">
        <f t="shared" si="3"/>
        <v>110.0933999</v>
      </c>
      <c r="M24" s="63"/>
      <c r="N24" s="63"/>
      <c r="O24" s="63"/>
      <c r="P24" s="63"/>
      <c r="Q24" s="63"/>
      <c r="R24" s="63"/>
      <c r="S24" s="63"/>
      <c r="T24" s="63"/>
      <c r="U24" s="63"/>
      <c r="V24" s="63"/>
      <c r="W24" s="63"/>
      <c r="X24" s="63"/>
      <c r="Y24" s="63"/>
      <c r="Z24" s="63"/>
    </row>
    <row r="25" ht="12.75" customHeight="1">
      <c r="A25" s="63"/>
      <c r="B25" s="202">
        <v>3212.0</v>
      </c>
      <c r="C25" s="203" t="s">
        <v>1968</v>
      </c>
      <c r="D25" s="126"/>
      <c r="E25" s="126"/>
      <c r="F25" s="126"/>
      <c r="G25" s="126"/>
      <c r="H25" s="127"/>
      <c r="I25" s="128">
        <v>7.0</v>
      </c>
      <c r="J25" s="204"/>
      <c r="K25" s="204"/>
      <c r="L25" s="205" t="str">
        <f t="shared" si="3"/>
        <v>-</v>
      </c>
      <c r="M25" s="63"/>
      <c r="N25" s="63"/>
      <c r="O25" s="63"/>
      <c r="P25" s="63"/>
      <c r="Q25" s="63"/>
      <c r="R25" s="63"/>
      <c r="S25" s="63"/>
      <c r="T25" s="63"/>
      <c r="U25" s="63"/>
      <c r="V25" s="63"/>
      <c r="W25" s="63"/>
      <c r="X25" s="63"/>
      <c r="Y25" s="63"/>
      <c r="Z25" s="63"/>
    </row>
    <row r="26" ht="12.75" customHeight="1">
      <c r="A26" s="63"/>
      <c r="B26" s="202">
        <v>33.0</v>
      </c>
      <c r="C26" s="203" t="s">
        <v>1969</v>
      </c>
      <c r="D26" s="126"/>
      <c r="E26" s="126"/>
      <c r="F26" s="126"/>
      <c r="G26" s="126"/>
      <c r="H26" s="127"/>
      <c r="I26" s="128">
        <v>8.0</v>
      </c>
      <c r="J26" s="204">
        <f t="shared" ref="J26:K26" si="5">ROUND(J27+J28,2)</f>
        <v>0</v>
      </c>
      <c r="K26" s="204">
        <f t="shared" si="5"/>
        <v>0</v>
      </c>
      <c r="L26" s="205" t="str">
        <f t="shared" si="3"/>
        <v>-</v>
      </c>
      <c r="M26" s="63"/>
      <c r="N26" s="63"/>
      <c r="O26" s="63"/>
      <c r="P26" s="63"/>
      <c r="Q26" s="63"/>
      <c r="R26" s="63"/>
      <c r="S26" s="63"/>
      <c r="T26" s="63"/>
      <c r="U26" s="63"/>
      <c r="V26" s="63"/>
      <c r="W26" s="63"/>
      <c r="X26" s="63"/>
      <c r="Y26" s="63"/>
      <c r="Z26" s="63"/>
    </row>
    <row r="27" ht="12.75" customHeight="1">
      <c r="A27" s="63"/>
      <c r="B27" s="202">
        <v>3311.0</v>
      </c>
      <c r="C27" s="203" t="s">
        <v>1970</v>
      </c>
      <c r="D27" s="126"/>
      <c r="E27" s="126"/>
      <c r="F27" s="126"/>
      <c r="G27" s="126"/>
      <c r="H27" s="127"/>
      <c r="I27" s="128">
        <v>9.0</v>
      </c>
      <c r="J27" s="204"/>
      <c r="K27" s="204"/>
      <c r="L27" s="205" t="str">
        <f t="shared" si="3"/>
        <v>-</v>
      </c>
      <c r="M27" s="63"/>
      <c r="N27" s="63"/>
      <c r="O27" s="63"/>
      <c r="P27" s="63"/>
      <c r="Q27" s="63"/>
      <c r="R27" s="63"/>
      <c r="S27" s="63"/>
      <c r="T27" s="63"/>
      <c r="U27" s="63"/>
      <c r="V27" s="63"/>
      <c r="W27" s="63"/>
      <c r="X27" s="63"/>
      <c r="Y27" s="63"/>
      <c r="Z27" s="63"/>
    </row>
    <row r="28" ht="12.75" customHeight="1">
      <c r="A28" s="63"/>
      <c r="B28" s="202">
        <v>3312.0</v>
      </c>
      <c r="C28" s="203" t="s">
        <v>1971</v>
      </c>
      <c r="D28" s="126"/>
      <c r="E28" s="126"/>
      <c r="F28" s="126"/>
      <c r="G28" s="126"/>
      <c r="H28" s="127"/>
      <c r="I28" s="128">
        <v>10.0</v>
      </c>
      <c r="J28" s="204"/>
      <c r="K28" s="204"/>
      <c r="L28" s="205" t="str">
        <f t="shared" si="3"/>
        <v>-</v>
      </c>
      <c r="M28" s="63"/>
      <c r="N28" s="63"/>
      <c r="O28" s="63"/>
      <c r="P28" s="63"/>
      <c r="Q28" s="63"/>
      <c r="R28" s="63"/>
      <c r="S28" s="63"/>
      <c r="T28" s="63"/>
      <c r="U28" s="63"/>
      <c r="V28" s="63"/>
      <c r="W28" s="63"/>
      <c r="X28" s="63"/>
      <c r="Y28" s="63"/>
      <c r="Z28" s="63"/>
    </row>
    <row r="29" ht="12.75" customHeight="1">
      <c r="A29" s="63"/>
      <c r="B29" s="202">
        <v>34.0</v>
      </c>
      <c r="C29" s="203" t="s">
        <v>1972</v>
      </c>
      <c r="D29" s="126"/>
      <c r="E29" s="126"/>
      <c r="F29" s="126"/>
      <c r="G29" s="126"/>
      <c r="H29" s="127"/>
      <c r="I29" s="128">
        <v>11.0</v>
      </c>
      <c r="J29" s="204">
        <f t="shared" ref="J29:K29" si="6">ROUND(J30+J39,2)</f>
        <v>0.13</v>
      </c>
      <c r="K29" s="204">
        <f t="shared" si="6"/>
        <v>0.01</v>
      </c>
      <c r="L29" s="205">
        <f t="shared" si="3"/>
        <v>7.692307692</v>
      </c>
      <c r="M29" s="63"/>
      <c r="N29" s="63"/>
      <c r="O29" s="63"/>
      <c r="P29" s="63"/>
      <c r="Q29" s="63"/>
      <c r="R29" s="63"/>
      <c r="S29" s="63"/>
      <c r="T29" s="63"/>
      <c r="U29" s="63"/>
      <c r="V29" s="63"/>
      <c r="W29" s="63"/>
      <c r="X29" s="63"/>
      <c r="Y29" s="63"/>
      <c r="Z29" s="63"/>
    </row>
    <row r="30" ht="12.75" customHeight="1">
      <c r="A30" s="63"/>
      <c r="B30" s="202">
        <v>341.0</v>
      </c>
      <c r="C30" s="203" t="s">
        <v>1973</v>
      </c>
      <c r="D30" s="126"/>
      <c r="E30" s="126"/>
      <c r="F30" s="126"/>
      <c r="G30" s="126"/>
      <c r="H30" s="127"/>
      <c r="I30" s="128">
        <v>12.0</v>
      </c>
      <c r="J30" s="204">
        <f t="shared" ref="J30:K30" si="7">ROUND(SUM(J31:J38),2)</f>
        <v>0.13</v>
      </c>
      <c r="K30" s="204">
        <f t="shared" si="7"/>
        <v>0.01</v>
      </c>
      <c r="L30" s="205">
        <f t="shared" si="3"/>
        <v>7.692307692</v>
      </c>
      <c r="M30" s="63"/>
      <c r="N30" s="63"/>
      <c r="O30" s="63"/>
      <c r="P30" s="63"/>
      <c r="Q30" s="63"/>
      <c r="R30" s="63"/>
      <c r="S30" s="63"/>
      <c r="T30" s="63"/>
      <c r="U30" s="63"/>
      <c r="V30" s="63"/>
      <c r="W30" s="63"/>
      <c r="X30" s="63"/>
      <c r="Y30" s="63"/>
      <c r="Z30" s="63"/>
    </row>
    <row r="31" ht="12.75" customHeight="1">
      <c r="A31" s="63"/>
      <c r="B31" s="202">
        <v>3411.0</v>
      </c>
      <c r="C31" s="203" t="s">
        <v>1974</v>
      </c>
      <c r="D31" s="126"/>
      <c r="E31" s="126"/>
      <c r="F31" s="126"/>
      <c r="G31" s="126"/>
      <c r="H31" s="127"/>
      <c r="I31" s="128">
        <v>13.0</v>
      </c>
      <c r="J31" s="204"/>
      <c r="K31" s="204"/>
      <c r="L31" s="205" t="str">
        <f t="shared" si="3"/>
        <v>-</v>
      </c>
      <c r="M31" s="63"/>
      <c r="N31" s="63"/>
      <c r="O31" s="63"/>
      <c r="P31" s="63"/>
      <c r="Q31" s="63"/>
      <c r="R31" s="63"/>
      <c r="S31" s="63"/>
      <c r="T31" s="63"/>
      <c r="U31" s="63"/>
      <c r="V31" s="63"/>
      <c r="W31" s="63"/>
      <c r="X31" s="63"/>
      <c r="Y31" s="63"/>
      <c r="Z31" s="63"/>
    </row>
    <row r="32" ht="12.75" customHeight="1">
      <c r="A32" s="63"/>
      <c r="B32" s="202">
        <v>3412.0</v>
      </c>
      <c r="C32" s="203" t="s">
        <v>1975</v>
      </c>
      <c r="D32" s="126"/>
      <c r="E32" s="126"/>
      <c r="F32" s="126"/>
      <c r="G32" s="126"/>
      <c r="H32" s="127"/>
      <c r="I32" s="128">
        <v>14.0</v>
      </c>
      <c r="J32" s="204"/>
      <c r="K32" s="204"/>
      <c r="L32" s="205" t="str">
        <f t="shared" si="3"/>
        <v>-</v>
      </c>
      <c r="M32" s="63"/>
      <c r="N32" s="63"/>
      <c r="O32" s="63"/>
      <c r="P32" s="63"/>
      <c r="Q32" s="63"/>
      <c r="R32" s="63"/>
      <c r="S32" s="63"/>
      <c r="T32" s="63"/>
      <c r="U32" s="63"/>
      <c r="V32" s="63"/>
      <c r="W32" s="63"/>
      <c r="X32" s="63"/>
      <c r="Y32" s="63"/>
      <c r="Z32" s="63"/>
    </row>
    <row r="33" ht="12.75" customHeight="1">
      <c r="A33" s="63"/>
      <c r="B33" s="202">
        <v>3413.0</v>
      </c>
      <c r="C33" s="203" t="s">
        <v>1976</v>
      </c>
      <c r="D33" s="126"/>
      <c r="E33" s="126"/>
      <c r="F33" s="126"/>
      <c r="G33" s="126"/>
      <c r="H33" s="127"/>
      <c r="I33" s="128">
        <v>15.0</v>
      </c>
      <c r="J33" s="204"/>
      <c r="K33" s="204"/>
      <c r="L33" s="205" t="str">
        <f t="shared" si="3"/>
        <v>-</v>
      </c>
      <c r="M33" s="63"/>
      <c r="N33" s="63"/>
      <c r="O33" s="63"/>
      <c r="P33" s="63"/>
      <c r="Q33" s="63"/>
      <c r="R33" s="63"/>
      <c r="S33" s="63"/>
      <c r="T33" s="63"/>
      <c r="U33" s="63"/>
      <c r="V33" s="63"/>
      <c r="W33" s="63"/>
      <c r="X33" s="63"/>
      <c r="Y33" s="63"/>
      <c r="Z33" s="63"/>
    </row>
    <row r="34" ht="12.75" customHeight="1">
      <c r="A34" s="63"/>
      <c r="B34" s="202">
        <v>3414.0</v>
      </c>
      <c r="C34" s="203" t="s">
        <v>1977</v>
      </c>
      <c r="D34" s="126"/>
      <c r="E34" s="126"/>
      <c r="F34" s="126"/>
      <c r="G34" s="126"/>
      <c r="H34" s="127"/>
      <c r="I34" s="128">
        <v>16.0</v>
      </c>
      <c r="J34" s="204">
        <v>0.13</v>
      </c>
      <c r="K34" s="204">
        <v>0.01</v>
      </c>
      <c r="L34" s="205">
        <f t="shared" si="3"/>
        <v>7.692307692</v>
      </c>
      <c r="M34" s="63"/>
      <c r="N34" s="63"/>
      <c r="O34" s="63"/>
      <c r="P34" s="63"/>
      <c r="Q34" s="63"/>
      <c r="R34" s="63"/>
      <c r="S34" s="63"/>
      <c r="T34" s="63"/>
      <c r="U34" s="63"/>
      <c r="V34" s="63"/>
      <c r="W34" s="63"/>
      <c r="X34" s="63"/>
      <c r="Y34" s="63"/>
      <c r="Z34" s="63"/>
    </row>
    <row r="35" ht="12.75" customHeight="1">
      <c r="A35" s="63"/>
      <c r="B35" s="202">
        <v>3415.0</v>
      </c>
      <c r="C35" s="203" t="s">
        <v>1978</v>
      </c>
      <c r="D35" s="126"/>
      <c r="E35" s="126"/>
      <c r="F35" s="126"/>
      <c r="G35" s="126"/>
      <c r="H35" s="127"/>
      <c r="I35" s="128">
        <v>17.0</v>
      </c>
      <c r="J35" s="204"/>
      <c r="K35" s="204"/>
      <c r="L35" s="205" t="str">
        <f t="shared" si="3"/>
        <v>-</v>
      </c>
      <c r="M35" s="63"/>
      <c r="N35" s="63"/>
      <c r="O35" s="63"/>
      <c r="P35" s="63"/>
      <c r="Q35" s="63"/>
      <c r="R35" s="63"/>
      <c r="S35" s="63"/>
      <c r="T35" s="63"/>
      <c r="U35" s="63"/>
      <c r="V35" s="63"/>
      <c r="W35" s="63"/>
      <c r="X35" s="63"/>
      <c r="Y35" s="63"/>
      <c r="Z35" s="63"/>
    </row>
    <row r="36" ht="12.75" customHeight="1">
      <c r="A36" s="63"/>
      <c r="B36" s="202">
        <v>3416.0</v>
      </c>
      <c r="C36" s="203" t="s">
        <v>1979</v>
      </c>
      <c r="D36" s="126"/>
      <c r="E36" s="126"/>
      <c r="F36" s="126"/>
      <c r="G36" s="126"/>
      <c r="H36" s="127"/>
      <c r="I36" s="128">
        <v>18.0</v>
      </c>
      <c r="J36" s="204"/>
      <c r="K36" s="204"/>
      <c r="L36" s="205" t="str">
        <f t="shared" si="3"/>
        <v>-</v>
      </c>
      <c r="M36" s="63"/>
      <c r="N36" s="63"/>
      <c r="O36" s="63"/>
      <c r="P36" s="63"/>
      <c r="Q36" s="63"/>
      <c r="R36" s="63"/>
      <c r="S36" s="63"/>
      <c r="T36" s="63"/>
      <c r="U36" s="63"/>
      <c r="V36" s="63"/>
      <c r="W36" s="63"/>
      <c r="X36" s="63"/>
      <c r="Y36" s="63"/>
      <c r="Z36" s="63"/>
    </row>
    <row r="37" ht="12.75" customHeight="1">
      <c r="A37" s="63"/>
      <c r="B37" s="202">
        <v>3417.0</v>
      </c>
      <c r="C37" s="125" t="s">
        <v>1980</v>
      </c>
      <c r="D37" s="126"/>
      <c r="E37" s="126"/>
      <c r="F37" s="126"/>
      <c r="G37" s="126"/>
      <c r="H37" s="127"/>
      <c r="I37" s="128">
        <v>19.0</v>
      </c>
      <c r="J37" s="204"/>
      <c r="K37" s="204"/>
      <c r="L37" s="205" t="str">
        <f t="shared" si="3"/>
        <v>-</v>
      </c>
      <c r="M37" s="63"/>
      <c r="N37" s="63"/>
      <c r="O37" s="63"/>
      <c r="P37" s="63"/>
      <c r="Q37" s="63"/>
      <c r="R37" s="63"/>
      <c r="S37" s="63"/>
      <c r="T37" s="63"/>
      <c r="U37" s="63"/>
      <c r="V37" s="63"/>
      <c r="W37" s="63"/>
      <c r="X37" s="63"/>
      <c r="Y37" s="63"/>
      <c r="Z37" s="63"/>
    </row>
    <row r="38" ht="12.75" customHeight="1">
      <c r="A38" s="63"/>
      <c r="B38" s="202">
        <v>3418.0</v>
      </c>
      <c r="C38" s="203" t="s">
        <v>1981</v>
      </c>
      <c r="D38" s="126"/>
      <c r="E38" s="126"/>
      <c r="F38" s="126"/>
      <c r="G38" s="126"/>
      <c r="H38" s="127"/>
      <c r="I38" s="128">
        <v>20.0</v>
      </c>
      <c r="J38" s="204"/>
      <c r="K38" s="204"/>
      <c r="L38" s="205" t="str">
        <f t="shared" si="3"/>
        <v>-</v>
      </c>
      <c r="M38" s="63"/>
      <c r="N38" s="63"/>
      <c r="O38" s="63"/>
      <c r="P38" s="63"/>
      <c r="Q38" s="63"/>
      <c r="R38" s="63"/>
      <c r="S38" s="63"/>
      <c r="T38" s="63"/>
      <c r="U38" s="63"/>
      <c r="V38" s="63"/>
      <c r="W38" s="63"/>
      <c r="X38" s="63"/>
      <c r="Y38" s="63"/>
      <c r="Z38" s="63"/>
    </row>
    <row r="39" ht="12.75" customHeight="1">
      <c r="A39" s="63"/>
      <c r="B39" s="202">
        <v>342.0</v>
      </c>
      <c r="C39" s="203" t="s">
        <v>1982</v>
      </c>
      <c r="D39" s="126"/>
      <c r="E39" s="126"/>
      <c r="F39" s="126"/>
      <c r="G39" s="126"/>
      <c r="H39" s="127"/>
      <c r="I39" s="128">
        <v>21.0</v>
      </c>
      <c r="J39" s="204">
        <f t="shared" ref="J39:K39" si="8">ROUND(J40+J41,2)</f>
        <v>0</v>
      </c>
      <c r="K39" s="204">
        <f t="shared" si="8"/>
        <v>0</v>
      </c>
      <c r="L39" s="205" t="str">
        <f t="shared" si="3"/>
        <v>-</v>
      </c>
      <c r="M39" s="63"/>
      <c r="N39" s="63"/>
      <c r="O39" s="63"/>
      <c r="P39" s="63"/>
      <c r="Q39" s="63"/>
      <c r="R39" s="63"/>
      <c r="S39" s="63"/>
      <c r="T39" s="63"/>
      <c r="U39" s="63"/>
      <c r="V39" s="63"/>
      <c r="W39" s="63"/>
      <c r="X39" s="63"/>
      <c r="Y39" s="63"/>
      <c r="Z39" s="63"/>
    </row>
    <row r="40" ht="12.75" customHeight="1">
      <c r="A40" s="63"/>
      <c r="B40" s="202">
        <v>3421.0</v>
      </c>
      <c r="C40" s="203" t="s">
        <v>1983</v>
      </c>
      <c r="D40" s="126"/>
      <c r="E40" s="126"/>
      <c r="F40" s="126"/>
      <c r="G40" s="126"/>
      <c r="H40" s="127"/>
      <c r="I40" s="128">
        <v>22.0</v>
      </c>
      <c r="J40" s="204"/>
      <c r="K40" s="204"/>
      <c r="L40" s="205" t="str">
        <f t="shared" si="3"/>
        <v>-</v>
      </c>
      <c r="M40" s="63"/>
      <c r="N40" s="63"/>
      <c r="O40" s="63"/>
      <c r="P40" s="63"/>
      <c r="Q40" s="63"/>
      <c r="R40" s="63"/>
      <c r="S40" s="63"/>
      <c r="T40" s="63"/>
      <c r="U40" s="63"/>
      <c r="V40" s="63"/>
      <c r="W40" s="63"/>
      <c r="X40" s="63"/>
      <c r="Y40" s="63"/>
      <c r="Z40" s="63"/>
    </row>
    <row r="41" ht="12.75" customHeight="1">
      <c r="A41" s="63"/>
      <c r="B41" s="202">
        <v>3422.0</v>
      </c>
      <c r="C41" s="203" t="s">
        <v>1984</v>
      </c>
      <c r="D41" s="126"/>
      <c r="E41" s="126"/>
      <c r="F41" s="126"/>
      <c r="G41" s="126"/>
      <c r="H41" s="127"/>
      <c r="I41" s="128">
        <v>23.0</v>
      </c>
      <c r="J41" s="204"/>
      <c r="K41" s="204"/>
      <c r="L41" s="205" t="str">
        <f t="shared" si="3"/>
        <v>-</v>
      </c>
      <c r="M41" s="63"/>
      <c r="N41" s="63"/>
      <c r="O41" s="63"/>
      <c r="P41" s="63"/>
      <c r="Q41" s="63"/>
      <c r="R41" s="63"/>
      <c r="S41" s="63"/>
      <c r="T41" s="63"/>
      <c r="U41" s="63"/>
      <c r="V41" s="63"/>
      <c r="W41" s="63"/>
      <c r="X41" s="63"/>
      <c r="Y41" s="63"/>
      <c r="Z41" s="63"/>
    </row>
    <row r="42" ht="12.75" customHeight="1">
      <c r="A42" s="63"/>
      <c r="B42" s="202">
        <v>35.0</v>
      </c>
      <c r="C42" s="206" t="s">
        <v>1985</v>
      </c>
      <c r="D42" s="207"/>
      <c r="E42" s="207"/>
      <c r="F42" s="207"/>
      <c r="G42" s="207"/>
      <c r="H42" s="208"/>
      <c r="I42" s="128">
        <v>24.0</v>
      </c>
      <c r="J42" s="204">
        <f t="shared" ref="J42:K42" si="9">ROUND(J43+J48+J51+J54+J55,2)</f>
        <v>0</v>
      </c>
      <c r="K42" s="204">
        <f t="shared" si="9"/>
        <v>22811.73</v>
      </c>
      <c r="L42" s="205" t="str">
        <f t="shared" si="3"/>
        <v>-</v>
      </c>
      <c r="M42" s="63"/>
      <c r="N42" s="63"/>
      <c r="O42" s="63"/>
      <c r="P42" s="63"/>
      <c r="Q42" s="63"/>
      <c r="R42" s="63"/>
      <c r="S42" s="63"/>
      <c r="T42" s="63"/>
      <c r="U42" s="63"/>
      <c r="V42" s="63"/>
      <c r="W42" s="63"/>
      <c r="X42" s="63"/>
      <c r="Y42" s="63"/>
      <c r="Z42" s="63"/>
    </row>
    <row r="43" ht="12.75" customHeight="1">
      <c r="A43" s="63"/>
      <c r="B43" s="202">
        <v>351.0</v>
      </c>
      <c r="C43" s="203" t="s">
        <v>1986</v>
      </c>
      <c r="D43" s="126"/>
      <c r="E43" s="126"/>
      <c r="F43" s="126"/>
      <c r="G43" s="126"/>
      <c r="H43" s="127"/>
      <c r="I43" s="128">
        <v>25.0</v>
      </c>
      <c r="J43" s="204">
        <f t="shared" ref="J43:K43" si="10">ROUND(SUM(J44:J47),2)</f>
        <v>0</v>
      </c>
      <c r="K43" s="204">
        <f t="shared" si="10"/>
        <v>22811.73</v>
      </c>
      <c r="L43" s="205" t="str">
        <f t="shared" si="3"/>
        <v>-</v>
      </c>
      <c r="M43" s="63"/>
      <c r="N43" s="63"/>
      <c r="O43" s="63"/>
      <c r="P43" s="63"/>
      <c r="Q43" s="63"/>
      <c r="R43" s="63"/>
      <c r="S43" s="63"/>
      <c r="T43" s="63"/>
      <c r="U43" s="63"/>
      <c r="V43" s="63"/>
      <c r="W43" s="63"/>
      <c r="X43" s="63"/>
      <c r="Y43" s="63"/>
      <c r="Z43" s="63"/>
    </row>
    <row r="44" ht="12.75" customHeight="1">
      <c r="A44" s="63"/>
      <c r="B44" s="202">
        <v>3511.0</v>
      </c>
      <c r="C44" s="203" t="s">
        <v>1987</v>
      </c>
      <c r="D44" s="126"/>
      <c r="E44" s="126"/>
      <c r="F44" s="126"/>
      <c r="G44" s="126"/>
      <c r="H44" s="127"/>
      <c r="I44" s="128">
        <v>26.0</v>
      </c>
      <c r="J44" s="204"/>
      <c r="K44" s="204">
        <v>22811.73</v>
      </c>
      <c r="L44" s="205" t="str">
        <f t="shared" si="3"/>
        <v>-</v>
      </c>
      <c r="M44" s="63"/>
      <c r="N44" s="63"/>
      <c r="O44" s="63"/>
      <c r="P44" s="63"/>
      <c r="Q44" s="63"/>
      <c r="R44" s="63"/>
      <c r="S44" s="63"/>
      <c r="T44" s="63"/>
      <c r="U44" s="63"/>
      <c r="V44" s="63"/>
      <c r="W44" s="63"/>
      <c r="X44" s="63"/>
      <c r="Y44" s="63"/>
      <c r="Z44" s="63"/>
    </row>
    <row r="45" ht="12.75" customHeight="1">
      <c r="A45" s="63"/>
      <c r="B45" s="202">
        <v>3512.0</v>
      </c>
      <c r="C45" s="203" t="s">
        <v>1988</v>
      </c>
      <c r="D45" s="126"/>
      <c r="E45" s="126"/>
      <c r="F45" s="126"/>
      <c r="G45" s="126"/>
      <c r="H45" s="127"/>
      <c r="I45" s="128">
        <v>27.0</v>
      </c>
      <c r="J45" s="204"/>
      <c r="K45" s="204"/>
      <c r="L45" s="205" t="str">
        <f t="shared" si="3"/>
        <v>-</v>
      </c>
      <c r="M45" s="63"/>
      <c r="N45" s="63"/>
      <c r="O45" s="63"/>
      <c r="P45" s="63"/>
      <c r="Q45" s="63"/>
      <c r="R45" s="63"/>
      <c r="S45" s="63"/>
      <c r="T45" s="63"/>
      <c r="U45" s="63"/>
      <c r="V45" s="63"/>
      <c r="W45" s="63"/>
      <c r="X45" s="63"/>
      <c r="Y45" s="63"/>
      <c r="Z45" s="63"/>
    </row>
    <row r="46" ht="12.75" customHeight="1">
      <c r="A46" s="63"/>
      <c r="B46" s="202">
        <v>3513.0</v>
      </c>
      <c r="C46" s="203" t="s">
        <v>1989</v>
      </c>
      <c r="D46" s="126"/>
      <c r="E46" s="126"/>
      <c r="F46" s="126"/>
      <c r="G46" s="126"/>
      <c r="H46" s="127"/>
      <c r="I46" s="128">
        <v>28.0</v>
      </c>
      <c r="J46" s="204"/>
      <c r="K46" s="204"/>
      <c r="L46" s="205" t="str">
        <f t="shared" si="3"/>
        <v>-</v>
      </c>
      <c r="M46" s="63"/>
      <c r="N46" s="63"/>
      <c r="O46" s="63"/>
      <c r="P46" s="63"/>
      <c r="Q46" s="63"/>
      <c r="R46" s="63"/>
      <c r="S46" s="63"/>
      <c r="T46" s="63"/>
      <c r="U46" s="63"/>
      <c r="V46" s="63"/>
      <c r="W46" s="63"/>
      <c r="X46" s="63"/>
      <c r="Y46" s="63"/>
      <c r="Z46" s="63"/>
    </row>
    <row r="47" ht="24.75" customHeight="1">
      <c r="A47" s="63"/>
      <c r="B47" s="202">
        <v>3514.0</v>
      </c>
      <c r="C47" s="203" t="s">
        <v>1990</v>
      </c>
      <c r="D47" s="126"/>
      <c r="E47" s="126"/>
      <c r="F47" s="126"/>
      <c r="G47" s="126"/>
      <c r="H47" s="127"/>
      <c r="I47" s="128">
        <v>29.0</v>
      </c>
      <c r="J47" s="204"/>
      <c r="K47" s="204"/>
      <c r="L47" s="205" t="str">
        <f t="shared" si="3"/>
        <v>-</v>
      </c>
      <c r="M47" s="63"/>
      <c r="N47" s="63"/>
      <c r="O47" s="63"/>
      <c r="P47" s="63"/>
      <c r="Q47" s="63"/>
      <c r="R47" s="63"/>
      <c r="S47" s="63"/>
      <c r="T47" s="63"/>
      <c r="U47" s="63"/>
      <c r="V47" s="63"/>
      <c r="W47" s="63"/>
      <c r="X47" s="63"/>
      <c r="Y47" s="63"/>
      <c r="Z47" s="63"/>
    </row>
    <row r="48" ht="12.75" customHeight="1">
      <c r="A48" s="63"/>
      <c r="B48" s="202">
        <v>352.0</v>
      </c>
      <c r="C48" s="209" t="s">
        <v>1991</v>
      </c>
      <c r="D48" s="126"/>
      <c r="E48" s="126"/>
      <c r="F48" s="126"/>
      <c r="G48" s="126"/>
      <c r="H48" s="127"/>
      <c r="I48" s="128">
        <v>30.0</v>
      </c>
      <c r="J48" s="204">
        <f t="shared" ref="J48:K48" si="11">ROUND(J49+J50,2)</f>
        <v>0</v>
      </c>
      <c r="K48" s="204">
        <f t="shared" si="11"/>
        <v>0</v>
      </c>
      <c r="L48" s="205" t="str">
        <f t="shared" si="3"/>
        <v>-</v>
      </c>
      <c r="M48" s="63"/>
      <c r="N48" s="63"/>
      <c r="O48" s="63"/>
      <c r="P48" s="63"/>
      <c r="Q48" s="63"/>
      <c r="R48" s="63"/>
      <c r="S48" s="63"/>
      <c r="T48" s="63"/>
      <c r="U48" s="63"/>
      <c r="V48" s="63"/>
      <c r="W48" s="63"/>
      <c r="X48" s="63"/>
      <c r="Y48" s="63"/>
      <c r="Z48" s="63"/>
    </row>
    <row r="49" ht="12.75" customHeight="1">
      <c r="A49" s="63"/>
      <c r="B49" s="202">
        <v>3521.0</v>
      </c>
      <c r="C49" s="203" t="s">
        <v>1992</v>
      </c>
      <c r="D49" s="126"/>
      <c r="E49" s="126"/>
      <c r="F49" s="126"/>
      <c r="G49" s="126"/>
      <c r="H49" s="127"/>
      <c r="I49" s="128">
        <v>31.0</v>
      </c>
      <c r="J49" s="204"/>
      <c r="K49" s="204"/>
      <c r="L49" s="205" t="str">
        <f t="shared" si="3"/>
        <v>-</v>
      </c>
      <c r="M49" s="63"/>
      <c r="N49" s="63"/>
      <c r="O49" s="63"/>
      <c r="P49" s="63"/>
      <c r="Q49" s="63"/>
      <c r="R49" s="63"/>
      <c r="S49" s="63"/>
      <c r="T49" s="63"/>
      <c r="U49" s="63"/>
      <c r="V49" s="63"/>
      <c r="W49" s="63"/>
      <c r="X49" s="63"/>
      <c r="Y49" s="63"/>
      <c r="Z49" s="63"/>
    </row>
    <row r="50" ht="12.75" customHeight="1">
      <c r="A50" s="63"/>
      <c r="B50" s="202">
        <v>3522.0</v>
      </c>
      <c r="C50" s="203" t="s">
        <v>1993</v>
      </c>
      <c r="D50" s="126"/>
      <c r="E50" s="126"/>
      <c r="F50" s="126"/>
      <c r="G50" s="126"/>
      <c r="H50" s="127"/>
      <c r="I50" s="128">
        <v>32.0</v>
      </c>
      <c r="J50" s="204"/>
      <c r="K50" s="204"/>
      <c r="L50" s="205" t="str">
        <f t="shared" si="3"/>
        <v>-</v>
      </c>
      <c r="M50" s="63"/>
      <c r="N50" s="63"/>
      <c r="O50" s="63"/>
      <c r="P50" s="63"/>
      <c r="Q50" s="63"/>
      <c r="R50" s="63"/>
      <c r="S50" s="63"/>
      <c r="T50" s="63"/>
      <c r="U50" s="63"/>
      <c r="V50" s="63"/>
      <c r="W50" s="63"/>
      <c r="X50" s="63"/>
      <c r="Y50" s="63"/>
      <c r="Z50" s="63"/>
    </row>
    <row r="51" ht="12.75" customHeight="1">
      <c r="A51" s="63"/>
      <c r="B51" s="202">
        <v>353.0</v>
      </c>
      <c r="C51" s="203" t="s">
        <v>1994</v>
      </c>
      <c r="D51" s="126"/>
      <c r="E51" s="126"/>
      <c r="F51" s="126"/>
      <c r="G51" s="126"/>
      <c r="H51" s="127"/>
      <c r="I51" s="128">
        <v>33.0</v>
      </c>
      <c r="J51" s="204">
        <f t="shared" ref="J51:K51" si="12">ROUND(J52+J53,2)</f>
        <v>0</v>
      </c>
      <c r="K51" s="204">
        <f t="shared" si="12"/>
        <v>0</v>
      </c>
      <c r="L51" s="205" t="str">
        <f t="shared" si="3"/>
        <v>-</v>
      </c>
      <c r="M51" s="63"/>
      <c r="N51" s="63"/>
      <c r="O51" s="63"/>
      <c r="P51" s="63"/>
      <c r="Q51" s="63"/>
      <c r="R51" s="63"/>
      <c r="S51" s="63"/>
      <c r="T51" s="63"/>
      <c r="U51" s="63"/>
      <c r="V51" s="63"/>
      <c r="W51" s="63"/>
      <c r="X51" s="63"/>
      <c r="Y51" s="63"/>
      <c r="Z51" s="63"/>
    </row>
    <row r="52" ht="12.75" customHeight="1">
      <c r="A52" s="63"/>
      <c r="B52" s="202">
        <v>3531.0</v>
      </c>
      <c r="C52" s="203" t="s">
        <v>1995</v>
      </c>
      <c r="D52" s="126"/>
      <c r="E52" s="126"/>
      <c r="F52" s="126"/>
      <c r="G52" s="126"/>
      <c r="H52" s="127"/>
      <c r="I52" s="128">
        <v>34.0</v>
      </c>
      <c r="J52" s="204"/>
      <c r="K52" s="204"/>
      <c r="L52" s="205" t="str">
        <f t="shared" si="3"/>
        <v>-</v>
      </c>
      <c r="M52" s="63"/>
      <c r="N52" s="63"/>
      <c r="O52" s="63"/>
      <c r="P52" s="63"/>
      <c r="Q52" s="63"/>
      <c r="R52" s="63"/>
      <c r="S52" s="63"/>
      <c r="T52" s="63"/>
      <c r="U52" s="63"/>
      <c r="V52" s="63"/>
      <c r="W52" s="63"/>
      <c r="X52" s="63"/>
      <c r="Y52" s="63"/>
      <c r="Z52" s="63"/>
    </row>
    <row r="53" ht="12.75" customHeight="1">
      <c r="A53" s="63"/>
      <c r="B53" s="202">
        <v>3532.0</v>
      </c>
      <c r="C53" s="203" t="s">
        <v>1996</v>
      </c>
      <c r="D53" s="126"/>
      <c r="E53" s="126"/>
      <c r="F53" s="126"/>
      <c r="G53" s="126"/>
      <c r="H53" s="127"/>
      <c r="I53" s="128">
        <v>35.0</v>
      </c>
      <c r="J53" s="204"/>
      <c r="K53" s="204"/>
      <c r="L53" s="205" t="str">
        <f t="shared" si="3"/>
        <v>-</v>
      </c>
      <c r="M53" s="63"/>
      <c r="N53" s="63"/>
      <c r="O53" s="63"/>
      <c r="P53" s="63"/>
      <c r="Q53" s="63"/>
      <c r="R53" s="63"/>
      <c r="S53" s="63"/>
      <c r="T53" s="63"/>
      <c r="U53" s="63"/>
      <c r="V53" s="63"/>
      <c r="W53" s="63"/>
      <c r="X53" s="63"/>
      <c r="Y53" s="63"/>
      <c r="Z53" s="63"/>
    </row>
    <row r="54" ht="12.75" customHeight="1">
      <c r="A54" s="63"/>
      <c r="B54" s="202">
        <v>354.0</v>
      </c>
      <c r="C54" s="203" t="s">
        <v>1997</v>
      </c>
      <c r="D54" s="126"/>
      <c r="E54" s="126"/>
      <c r="F54" s="126"/>
      <c r="G54" s="126"/>
      <c r="H54" s="127"/>
      <c r="I54" s="128">
        <v>36.0</v>
      </c>
      <c r="J54" s="204"/>
      <c r="K54" s="204"/>
      <c r="L54" s="205" t="str">
        <f t="shared" si="3"/>
        <v>-</v>
      </c>
      <c r="M54" s="63"/>
      <c r="N54" s="63"/>
      <c r="O54" s="63"/>
      <c r="P54" s="63"/>
      <c r="Q54" s="63"/>
      <c r="R54" s="63"/>
      <c r="S54" s="63"/>
      <c r="T54" s="63"/>
      <c r="U54" s="63"/>
      <c r="V54" s="63"/>
      <c r="W54" s="63"/>
      <c r="X54" s="63"/>
      <c r="Y54" s="63"/>
      <c r="Z54" s="63"/>
    </row>
    <row r="55" ht="12.75" customHeight="1">
      <c r="A55" s="63"/>
      <c r="B55" s="202">
        <v>355.0</v>
      </c>
      <c r="C55" s="203" t="s">
        <v>1998</v>
      </c>
      <c r="D55" s="126"/>
      <c r="E55" s="126"/>
      <c r="F55" s="126"/>
      <c r="G55" s="126"/>
      <c r="H55" s="127"/>
      <c r="I55" s="128">
        <v>37.0</v>
      </c>
      <c r="J55" s="204">
        <f t="shared" ref="J55:K55" si="13">ROUND(J56+J57,2)</f>
        <v>0</v>
      </c>
      <c r="K55" s="204">
        <f t="shared" si="13"/>
        <v>0</v>
      </c>
      <c r="L55" s="205" t="str">
        <f t="shared" si="3"/>
        <v>-</v>
      </c>
      <c r="M55" s="63"/>
      <c r="N55" s="63"/>
      <c r="O55" s="63"/>
      <c r="P55" s="63"/>
      <c r="Q55" s="63"/>
      <c r="R55" s="63"/>
      <c r="S55" s="63"/>
      <c r="T55" s="63"/>
      <c r="U55" s="63"/>
      <c r="V55" s="63"/>
      <c r="W55" s="63"/>
      <c r="X55" s="63"/>
      <c r="Y55" s="63"/>
      <c r="Z55" s="63"/>
    </row>
    <row r="56" ht="12.75" customHeight="1">
      <c r="A56" s="63"/>
      <c r="B56" s="202">
        <v>3551.0</v>
      </c>
      <c r="C56" s="203" t="s">
        <v>1999</v>
      </c>
      <c r="D56" s="126"/>
      <c r="E56" s="126"/>
      <c r="F56" s="126"/>
      <c r="G56" s="126"/>
      <c r="H56" s="127"/>
      <c r="I56" s="128">
        <v>38.0</v>
      </c>
      <c r="J56" s="204"/>
      <c r="K56" s="204"/>
      <c r="L56" s="205" t="str">
        <f t="shared" si="3"/>
        <v>-</v>
      </c>
      <c r="M56" s="63"/>
      <c r="N56" s="63"/>
      <c r="O56" s="63"/>
      <c r="P56" s="63"/>
      <c r="Q56" s="63"/>
      <c r="R56" s="63"/>
      <c r="S56" s="63"/>
      <c r="T56" s="63"/>
      <c r="U56" s="63"/>
      <c r="V56" s="63"/>
      <c r="W56" s="63"/>
      <c r="X56" s="63"/>
      <c r="Y56" s="63"/>
      <c r="Z56" s="63"/>
    </row>
    <row r="57" ht="12.75" customHeight="1">
      <c r="A57" s="63"/>
      <c r="B57" s="202">
        <v>3552.0</v>
      </c>
      <c r="C57" s="203" t="s">
        <v>2000</v>
      </c>
      <c r="D57" s="126"/>
      <c r="E57" s="126"/>
      <c r="F57" s="126"/>
      <c r="G57" s="126"/>
      <c r="H57" s="127"/>
      <c r="I57" s="128">
        <v>39.0</v>
      </c>
      <c r="J57" s="204"/>
      <c r="K57" s="204"/>
      <c r="L57" s="205" t="str">
        <f t="shared" si="3"/>
        <v>-</v>
      </c>
      <c r="M57" s="63"/>
      <c r="N57" s="63"/>
      <c r="O57" s="63"/>
      <c r="P57" s="63"/>
      <c r="Q57" s="63"/>
      <c r="R57" s="63"/>
      <c r="S57" s="63"/>
      <c r="T57" s="63"/>
      <c r="U57" s="63"/>
      <c r="V57" s="63"/>
      <c r="W57" s="63"/>
      <c r="X57" s="63"/>
      <c r="Y57" s="63"/>
      <c r="Z57" s="63"/>
    </row>
    <row r="58" ht="12.75" customHeight="1">
      <c r="A58" s="63"/>
      <c r="B58" s="202">
        <v>36.0</v>
      </c>
      <c r="C58" s="206" t="s">
        <v>2001</v>
      </c>
      <c r="D58" s="207"/>
      <c r="E58" s="207"/>
      <c r="F58" s="207"/>
      <c r="G58" s="207"/>
      <c r="H58" s="208"/>
      <c r="I58" s="128">
        <v>40.0</v>
      </c>
      <c r="J58" s="204">
        <f t="shared" ref="J58:K58" si="14">ROUND(J59+J62+J63,2)</f>
        <v>9899.66</v>
      </c>
      <c r="K58" s="204">
        <f t="shared" si="14"/>
        <v>9344.92</v>
      </c>
      <c r="L58" s="205">
        <f t="shared" si="3"/>
        <v>94.39637321</v>
      </c>
      <c r="M58" s="63"/>
      <c r="N58" s="63"/>
      <c r="O58" s="63"/>
      <c r="P58" s="63"/>
      <c r="Q58" s="63"/>
      <c r="R58" s="63"/>
      <c r="S58" s="63"/>
      <c r="T58" s="63"/>
      <c r="U58" s="63"/>
      <c r="V58" s="63"/>
      <c r="W58" s="63"/>
      <c r="X58" s="63"/>
      <c r="Y58" s="63"/>
      <c r="Z58" s="63"/>
    </row>
    <row r="59" ht="12.75" customHeight="1">
      <c r="A59" s="63"/>
      <c r="B59" s="202">
        <v>361.0</v>
      </c>
      <c r="C59" s="206" t="s">
        <v>2002</v>
      </c>
      <c r="D59" s="207"/>
      <c r="E59" s="207"/>
      <c r="F59" s="207"/>
      <c r="G59" s="207"/>
      <c r="H59" s="208"/>
      <c r="I59" s="128">
        <v>41.0</v>
      </c>
      <c r="J59" s="204">
        <f t="shared" ref="J59:K59" si="15">ROUND(J60+J61,2)</f>
        <v>0</v>
      </c>
      <c r="K59" s="204">
        <f t="shared" si="15"/>
        <v>0</v>
      </c>
      <c r="L59" s="205" t="str">
        <f t="shared" si="3"/>
        <v>-</v>
      </c>
      <c r="M59" s="63"/>
      <c r="N59" s="63"/>
      <c r="O59" s="63"/>
      <c r="P59" s="63"/>
      <c r="Q59" s="63"/>
      <c r="R59" s="63"/>
      <c r="S59" s="63"/>
      <c r="T59" s="63"/>
      <c r="U59" s="63"/>
      <c r="V59" s="63"/>
      <c r="W59" s="63"/>
      <c r="X59" s="63"/>
      <c r="Y59" s="63"/>
      <c r="Z59" s="63"/>
    </row>
    <row r="60" ht="12.75" customHeight="1">
      <c r="A60" s="63"/>
      <c r="B60" s="202">
        <v>3611.0</v>
      </c>
      <c r="C60" s="203" t="s">
        <v>2003</v>
      </c>
      <c r="D60" s="126"/>
      <c r="E60" s="126"/>
      <c r="F60" s="126"/>
      <c r="G60" s="126"/>
      <c r="H60" s="127"/>
      <c r="I60" s="128">
        <v>42.0</v>
      </c>
      <c r="J60" s="204"/>
      <c r="K60" s="204"/>
      <c r="L60" s="205" t="str">
        <f t="shared" si="3"/>
        <v>-</v>
      </c>
      <c r="M60" s="63"/>
      <c r="N60" s="63"/>
      <c r="O60" s="63"/>
      <c r="P60" s="63"/>
      <c r="Q60" s="63"/>
      <c r="R60" s="63"/>
      <c r="S60" s="63"/>
      <c r="T60" s="63"/>
      <c r="U60" s="63"/>
      <c r="V60" s="63"/>
      <c r="W60" s="63"/>
      <c r="X60" s="63"/>
      <c r="Y60" s="63"/>
      <c r="Z60" s="63"/>
    </row>
    <row r="61" ht="12.75" customHeight="1">
      <c r="A61" s="63"/>
      <c r="B61" s="202">
        <v>3612.0</v>
      </c>
      <c r="C61" s="203" t="s">
        <v>2004</v>
      </c>
      <c r="D61" s="126"/>
      <c r="E61" s="126"/>
      <c r="F61" s="126"/>
      <c r="G61" s="126"/>
      <c r="H61" s="127"/>
      <c r="I61" s="128">
        <v>43.0</v>
      </c>
      <c r="J61" s="204"/>
      <c r="K61" s="204"/>
      <c r="L61" s="205" t="str">
        <f t="shared" si="3"/>
        <v>-</v>
      </c>
      <c r="M61" s="63"/>
      <c r="N61" s="63"/>
      <c r="O61" s="63"/>
      <c r="P61" s="63"/>
      <c r="Q61" s="63"/>
      <c r="R61" s="63"/>
      <c r="S61" s="63"/>
      <c r="T61" s="63"/>
      <c r="U61" s="63"/>
      <c r="V61" s="63"/>
      <c r="W61" s="63"/>
      <c r="X61" s="63"/>
      <c r="Y61" s="63"/>
      <c r="Z61" s="63"/>
    </row>
    <row r="62" ht="12.75" customHeight="1">
      <c r="A62" s="63"/>
      <c r="B62" s="202">
        <v>362.0</v>
      </c>
      <c r="C62" s="203" t="s">
        <v>2005</v>
      </c>
      <c r="D62" s="126"/>
      <c r="E62" s="126"/>
      <c r="F62" s="126"/>
      <c r="G62" s="126"/>
      <c r="H62" s="127"/>
      <c r="I62" s="128">
        <v>44.0</v>
      </c>
      <c r="J62" s="204"/>
      <c r="K62" s="204"/>
      <c r="L62" s="205" t="str">
        <f t="shared" si="3"/>
        <v>-</v>
      </c>
      <c r="M62" s="63"/>
      <c r="N62" s="63"/>
      <c r="O62" s="63"/>
      <c r="P62" s="63"/>
      <c r="Q62" s="63"/>
      <c r="R62" s="63"/>
      <c r="S62" s="63"/>
      <c r="T62" s="63"/>
      <c r="U62" s="63"/>
      <c r="V62" s="63"/>
      <c r="W62" s="63"/>
      <c r="X62" s="63"/>
      <c r="Y62" s="63"/>
      <c r="Z62" s="63"/>
    </row>
    <row r="63" ht="12.75" customHeight="1">
      <c r="A63" s="63"/>
      <c r="B63" s="202">
        <v>363.0</v>
      </c>
      <c r="C63" s="206" t="s">
        <v>2006</v>
      </c>
      <c r="D63" s="207"/>
      <c r="E63" s="207"/>
      <c r="F63" s="207"/>
      <c r="G63" s="207"/>
      <c r="H63" s="208"/>
      <c r="I63" s="128">
        <v>45.0</v>
      </c>
      <c r="J63" s="204">
        <f t="shared" ref="J63:K63" si="16">ROUND(SUM(J64:J66),2)</f>
        <v>9899.66</v>
      </c>
      <c r="K63" s="204">
        <f t="shared" si="16"/>
        <v>9344.92</v>
      </c>
      <c r="L63" s="205">
        <f t="shared" si="3"/>
        <v>94.39637321</v>
      </c>
      <c r="M63" s="63"/>
      <c r="N63" s="63"/>
      <c r="O63" s="63"/>
      <c r="P63" s="63"/>
      <c r="Q63" s="63"/>
      <c r="R63" s="63"/>
      <c r="S63" s="63"/>
      <c r="T63" s="63"/>
      <c r="U63" s="63"/>
      <c r="V63" s="63"/>
      <c r="W63" s="63"/>
      <c r="X63" s="63"/>
      <c r="Y63" s="63"/>
      <c r="Z63" s="63"/>
    </row>
    <row r="64" ht="12.75" customHeight="1">
      <c r="A64" s="63"/>
      <c r="B64" s="202">
        <v>3631.0</v>
      </c>
      <c r="C64" s="203" t="s">
        <v>2007</v>
      </c>
      <c r="D64" s="126"/>
      <c r="E64" s="126"/>
      <c r="F64" s="126"/>
      <c r="G64" s="126"/>
      <c r="H64" s="127"/>
      <c r="I64" s="128">
        <v>46.0</v>
      </c>
      <c r="J64" s="204"/>
      <c r="K64" s="204"/>
      <c r="L64" s="205" t="str">
        <f t="shared" si="3"/>
        <v>-</v>
      </c>
      <c r="M64" s="63"/>
      <c r="N64" s="63"/>
      <c r="O64" s="63"/>
      <c r="P64" s="63"/>
      <c r="Q64" s="63"/>
      <c r="R64" s="63"/>
      <c r="S64" s="63"/>
      <c r="T64" s="63"/>
      <c r="U64" s="63"/>
      <c r="V64" s="63"/>
      <c r="W64" s="63"/>
      <c r="X64" s="63"/>
      <c r="Y64" s="63"/>
      <c r="Z64" s="63"/>
    </row>
    <row r="65" ht="12.75" customHeight="1">
      <c r="A65" s="63"/>
      <c r="B65" s="202">
        <v>3632.0</v>
      </c>
      <c r="C65" s="203" t="s">
        <v>2008</v>
      </c>
      <c r="D65" s="126"/>
      <c r="E65" s="126"/>
      <c r="F65" s="126"/>
      <c r="G65" s="126"/>
      <c r="H65" s="127"/>
      <c r="I65" s="128">
        <v>47.0</v>
      </c>
      <c r="J65" s="204"/>
      <c r="K65" s="204"/>
      <c r="L65" s="205" t="str">
        <f t="shared" si="3"/>
        <v>-</v>
      </c>
      <c r="M65" s="63"/>
      <c r="N65" s="63"/>
      <c r="O65" s="63"/>
      <c r="P65" s="63"/>
      <c r="Q65" s="63"/>
      <c r="R65" s="63"/>
      <c r="S65" s="63"/>
      <c r="T65" s="63"/>
      <c r="U65" s="63"/>
      <c r="V65" s="63"/>
      <c r="W65" s="63"/>
      <c r="X65" s="63"/>
      <c r="Y65" s="63"/>
      <c r="Z65" s="63"/>
    </row>
    <row r="66" ht="12.75" customHeight="1">
      <c r="A66" s="63"/>
      <c r="B66" s="202">
        <v>3633.0</v>
      </c>
      <c r="C66" s="203" t="s">
        <v>2009</v>
      </c>
      <c r="D66" s="126"/>
      <c r="E66" s="126"/>
      <c r="F66" s="126"/>
      <c r="G66" s="126"/>
      <c r="H66" s="127"/>
      <c r="I66" s="128">
        <v>48.0</v>
      </c>
      <c r="J66" s="204">
        <v>9899.66</v>
      </c>
      <c r="K66" s="204">
        <v>9344.92</v>
      </c>
      <c r="L66" s="205">
        <f t="shared" si="3"/>
        <v>94.39637321</v>
      </c>
      <c r="M66" s="63"/>
      <c r="N66" s="63"/>
      <c r="O66" s="63"/>
      <c r="P66" s="63"/>
      <c r="Q66" s="63"/>
      <c r="R66" s="63"/>
      <c r="S66" s="63"/>
      <c r="T66" s="63"/>
      <c r="U66" s="63"/>
      <c r="V66" s="63"/>
      <c r="W66" s="63"/>
      <c r="X66" s="63"/>
      <c r="Y66" s="63"/>
      <c r="Z66" s="63"/>
    </row>
    <row r="67" ht="12.75" customHeight="1">
      <c r="A67" s="63"/>
      <c r="B67" s="202">
        <v>37.0</v>
      </c>
      <c r="C67" s="210" t="s">
        <v>2010</v>
      </c>
      <c r="D67" s="211"/>
      <c r="E67" s="211"/>
      <c r="F67" s="211"/>
      <c r="G67" s="211"/>
      <c r="H67" s="212"/>
      <c r="I67" s="128">
        <v>49.0</v>
      </c>
      <c r="J67" s="204">
        <f t="shared" ref="J67:K67" si="17">ROUND(SUM(J68:J71),2)</f>
        <v>0</v>
      </c>
      <c r="K67" s="204">
        <f t="shared" si="17"/>
        <v>0</v>
      </c>
      <c r="L67" s="205" t="str">
        <f t="shared" si="3"/>
        <v>-</v>
      </c>
      <c r="M67" s="63"/>
      <c r="N67" s="63"/>
      <c r="O67" s="63"/>
      <c r="P67" s="63"/>
      <c r="Q67" s="63"/>
      <c r="R67" s="63"/>
      <c r="S67" s="63"/>
      <c r="T67" s="63"/>
      <c r="U67" s="63"/>
      <c r="V67" s="63"/>
      <c r="W67" s="63"/>
      <c r="X67" s="63"/>
      <c r="Y67" s="63"/>
      <c r="Z67" s="63"/>
    </row>
    <row r="68" ht="12.75" customHeight="1">
      <c r="A68" s="63"/>
      <c r="B68" s="202">
        <v>3711.0</v>
      </c>
      <c r="C68" s="203" t="s">
        <v>2011</v>
      </c>
      <c r="D68" s="126"/>
      <c r="E68" s="126"/>
      <c r="F68" s="126"/>
      <c r="G68" s="126"/>
      <c r="H68" s="127"/>
      <c r="I68" s="128">
        <v>50.0</v>
      </c>
      <c r="J68" s="204"/>
      <c r="K68" s="204"/>
      <c r="L68" s="205" t="str">
        <f t="shared" si="3"/>
        <v>-</v>
      </c>
      <c r="M68" s="63"/>
      <c r="N68" s="63"/>
      <c r="O68" s="63"/>
      <c r="P68" s="63"/>
      <c r="Q68" s="63"/>
      <c r="R68" s="63"/>
      <c r="S68" s="63"/>
      <c r="T68" s="63"/>
      <c r="U68" s="63"/>
      <c r="V68" s="63"/>
      <c r="W68" s="63"/>
      <c r="X68" s="63"/>
      <c r="Y68" s="63"/>
      <c r="Z68" s="63"/>
    </row>
    <row r="69" ht="12.75" customHeight="1">
      <c r="A69" s="63"/>
      <c r="B69" s="202">
        <v>3712.0</v>
      </c>
      <c r="C69" s="203" t="s">
        <v>2012</v>
      </c>
      <c r="D69" s="126"/>
      <c r="E69" s="126"/>
      <c r="F69" s="126"/>
      <c r="G69" s="126"/>
      <c r="H69" s="127"/>
      <c r="I69" s="128">
        <v>51.0</v>
      </c>
      <c r="J69" s="204"/>
      <c r="K69" s="204"/>
      <c r="L69" s="205" t="str">
        <f t="shared" si="3"/>
        <v>-</v>
      </c>
      <c r="M69" s="63"/>
      <c r="N69" s="63"/>
      <c r="O69" s="63"/>
      <c r="P69" s="63"/>
      <c r="Q69" s="63"/>
      <c r="R69" s="63"/>
      <c r="S69" s="63"/>
      <c r="T69" s="63"/>
      <c r="U69" s="63"/>
      <c r="V69" s="63"/>
      <c r="W69" s="63"/>
      <c r="X69" s="63"/>
      <c r="Y69" s="63"/>
      <c r="Z69" s="63"/>
    </row>
    <row r="70" ht="12.75" customHeight="1">
      <c r="A70" s="63"/>
      <c r="B70" s="202">
        <v>3713.0</v>
      </c>
      <c r="C70" s="210" t="s">
        <v>2013</v>
      </c>
      <c r="D70" s="211"/>
      <c r="E70" s="211"/>
      <c r="F70" s="211"/>
      <c r="G70" s="211"/>
      <c r="H70" s="212"/>
      <c r="I70" s="128">
        <v>52.0</v>
      </c>
      <c r="J70" s="204"/>
      <c r="K70" s="204"/>
      <c r="L70" s="205" t="str">
        <f t="shared" si="3"/>
        <v>-</v>
      </c>
      <c r="M70" s="63"/>
      <c r="N70" s="63"/>
      <c r="O70" s="63"/>
      <c r="P70" s="63"/>
      <c r="Q70" s="63"/>
      <c r="R70" s="63"/>
      <c r="S70" s="63"/>
      <c r="T70" s="63"/>
      <c r="U70" s="63"/>
      <c r="V70" s="63"/>
      <c r="W70" s="63"/>
      <c r="X70" s="63"/>
      <c r="Y70" s="63"/>
      <c r="Z70" s="63"/>
    </row>
    <row r="71" ht="12.75" customHeight="1">
      <c r="A71" s="63"/>
      <c r="B71" s="213">
        <v>3714.0</v>
      </c>
      <c r="C71" s="210" t="s">
        <v>2014</v>
      </c>
      <c r="D71" s="211"/>
      <c r="E71" s="211"/>
      <c r="F71" s="211"/>
      <c r="G71" s="211"/>
      <c r="H71" s="212"/>
      <c r="I71" s="128">
        <v>53.0</v>
      </c>
      <c r="J71" s="214"/>
      <c r="K71" s="214"/>
      <c r="L71" s="215" t="str">
        <f t="shared" si="3"/>
        <v>-</v>
      </c>
      <c r="M71" s="63"/>
      <c r="N71" s="63"/>
      <c r="O71" s="63"/>
      <c r="P71" s="63"/>
      <c r="Q71" s="63"/>
      <c r="R71" s="63"/>
      <c r="S71" s="63"/>
      <c r="T71" s="63"/>
      <c r="U71" s="63"/>
      <c r="V71" s="63"/>
      <c r="W71" s="63"/>
      <c r="X71" s="63"/>
      <c r="Y71" s="63"/>
      <c r="Z71" s="63"/>
    </row>
    <row r="72" ht="12.75" customHeight="1">
      <c r="A72" s="63"/>
      <c r="B72" s="195" t="s">
        <v>2015</v>
      </c>
      <c r="C72" s="24"/>
      <c r="D72" s="24"/>
      <c r="E72" s="24"/>
      <c r="F72" s="24"/>
      <c r="G72" s="24"/>
      <c r="H72" s="24"/>
      <c r="I72" s="24"/>
      <c r="J72" s="24"/>
      <c r="K72" s="24"/>
      <c r="L72" s="25"/>
      <c r="M72" s="63"/>
      <c r="N72" s="63"/>
      <c r="O72" s="63"/>
      <c r="P72" s="63"/>
      <c r="Q72" s="63"/>
      <c r="R72" s="63"/>
      <c r="S72" s="63"/>
      <c r="T72" s="63"/>
      <c r="U72" s="63"/>
      <c r="V72" s="63"/>
      <c r="W72" s="63"/>
      <c r="X72" s="63"/>
      <c r="Y72" s="63"/>
      <c r="Z72" s="63"/>
    </row>
    <row r="73" ht="12.75" customHeight="1">
      <c r="A73" s="63"/>
      <c r="B73" s="216" t="s">
        <v>2016</v>
      </c>
      <c r="C73" s="217" t="s">
        <v>2017</v>
      </c>
      <c r="D73" s="218"/>
      <c r="E73" s="218"/>
      <c r="F73" s="218"/>
      <c r="G73" s="218"/>
      <c r="H73" s="219"/>
      <c r="I73" s="116">
        <v>54.0</v>
      </c>
      <c r="J73" s="200">
        <f t="shared" ref="J73:K73" si="18">ROUND(J74+J86+J127+J128+J139+J147+J158,2)</f>
        <v>75132.78</v>
      </c>
      <c r="K73" s="200">
        <f t="shared" si="18"/>
        <v>108408.27</v>
      </c>
      <c r="L73" s="201">
        <f t="shared" ref="L73:L174" si="20">IF(J73&gt;0,IF(K73/J73&gt;=100,"&gt;&gt;100",K73/J73*100),"-")</f>
        <v>144.2889109</v>
      </c>
      <c r="M73" s="63"/>
      <c r="N73" s="63"/>
      <c r="O73" s="63"/>
      <c r="P73" s="63"/>
      <c r="Q73" s="63"/>
      <c r="R73" s="63"/>
      <c r="S73" s="63"/>
      <c r="T73" s="63"/>
      <c r="U73" s="63"/>
      <c r="V73" s="63"/>
      <c r="W73" s="63"/>
      <c r="X73" s="63"/>
      <c r="Y73" s="63"/>
      <c r="Z73" s="63"/>
    </row>
    <row r="74" ht="12.75" customHeight="1">
      <c r="A74" s="63"/>
      <c r="B74" s="220" t="s">
        <v>2018</v>
      </c>
      <c r="C74" s="221" t="s">
        <v>2019</v>
      </c>
      <c r="D74" s="207"/>
      <c r="E74" s="207"/>
      <c r="F74" s="207"/>
      <c r="G74" s="207"/>
      <c r="H74" s="208"/>
      <c r="I74" s="128">
        <v>55.0</v>
      </c>
      <c r="J74" s="204">
        <f t="shared" ref="J74:K74" si="19">ROUND(J75+J80+J81,2)</f>
        <v>21040.82</v>
      </c>
      <c r="K74" s="204">
        <f t="shared" si="19"/>
        <v>17451.28</v>
      </c>
      <c r="L74" s="205">
        <f t="shared" si="20"/>
        <v>82.94011355</v>
      </c>
      <c r="M74" s="63"/>
      <c r="N74" s="63"/>
      <c r="O74" s="63"/>
      <c r="P74" s="63"/>
      <c r="Q74" s="63"/>
      <c r="R74" s="63"/>
      <c r="S74" s="63"/>
      <c r="T74" s="63"/>
      <c r="U74" s="63"/>
      <c r="V74" s="63"/>
      <c r="W74" s="63"/>
      <c r="X74" s="63"/>
      <c r="Y74" s="63"/>
      <c r="Z74" s="63"/>
    </row>
    <row r="75" ht="12.75" customHeight="1">
      <c r="A75" s="63"/>
      <c r="B75" s="220">
        <v>411.0</v>
      </c>
      <c r="C75" s="221" t="s">
        <v>2020</v>
      </c>
      <c r="D75" s="207"/>
      <c r="E75" s="207"/>
      <c r="F75" s="207"/>
      <c r="G75" s="207"/>
      <c r="H75" s="208"/>
      <c r="I75" s="128">
        <v>56.0</v>
      </c>
      <c r="J75" s="204">
        <f t="shared" ref="J75:K75" si="21">ROUND(SUM(J76:J79),2)</f>
        <v>19842.06</v>
      </c>
      <c r="K75" s="204">
        <f t="shared" si="21"/>
        <v>16111.72</v>
      </c>
      <c r="L75" s="205">
        <f t="shared" si="20"/>
        <v>81.1998351</v>
      </c>
      <c r="M75" s="63"/>
      <c r="N75" s="63"/>
      <c r="O75" s="63"/>
      <c r="P75" s="63"/>
      <c r="Q75" s="63"/>
      <c r="R75" s="63"/>
      <c r="S75" s="63"/>
      <c r="T75" s="63"/>
      <c r="U75" s="63"/>
      <c r="V75" s="63"/>
      <c r="W75" s="63"/>
      <c r="X75" s="63"/>
      <c r="Y75" s="63"/>
      <c r="Z75" s="63"/>
    </row>
    <row r="76" ht="12.75" customHeight="1">
      <c r="A76" s="63"/>
      <c r="B76" s="220">
        <v>4111.0</v>
      </c>
      <c r="C76" s="222" t="s">
        <v>2021</v>
      </c>
      <c r="D76" s="126"/>
      <c r="E76" s="126"/>
      <c r="F76" s="126"/>
      <c r="G76" s="126"/>
      <c r="H76" s="223"/>
      <c r="I76" s="128">
        <v>57.0</v>
      </c>
      <c r="J76" s="204">
        <v>19842.06</v>
      </c>
      <c r="K76" s="204">
        <v>16111.72</v>
      </c>
      <c r="L76" s="205">
        <f t="shared" si="20"/>
        <v>81.1998351</v>
      </c>
      <c r="M76" s="63"/>
      <c r="N76" s="63"/>
      <c r="O76" s="63"/>
      <c r="P76" s="63"/>
      <c r="Q76" s="63"/>
      <c r="R76" s="63"/>
      <c r="S76" s="63"/>
      <c r="T76" s="63"/>
      <c r="U76" s="63"/>
      <c r="V76" s="63"/>
      <c r="W76" s="63"/>
      <c r="X76" s="63"/>
      <c r="Y76" s="63"/>
      <c r="Z76" s="63"/>
    </row>
    <row r="77" ht="12.75" customHeight="1">
      <c r="A77" s="63"/>
      <c r="B77" s="220">
        <v>4112.0</v>
      </c>
      <c r="C77" s="222" t="s">
        <v>2022</v>
      </c>
      <c r="D77" s="126"/>
      <c r="E77" s="126"/>
      <c r="F77" s="126"/>
      <c r="G77" s="126"/>
      <c r="H77" s="223"/>
      <c r="I77" s="128">
        <v>58.0</v>
      </c>
      <c r="J77" s="204"/>
      <c r="K77" s="204"/>
      <c r="L77" s="205" t="str">
        <f t="shared" si="20"/>
        <v>-</v>
      </c>
      <c r="M77" s="63"/>
      <c r="N77" s="63"/>
      <c r="O77" s="63"/>
      <c r="P77" s="63"/>
      <c r="Q77" s="63"/>
      <c r="R77" s="63"/>
      <c r="S77" s="63"/>
      <c r="T77" s="63"/>
      <c r="U77" s="63"/>
      <c r="V77" s="63"/>
      <c r="W77" s="63"/>
      <c r="X77" s="63"/>
      <c r="Y77" s="63"/>
      <c r="Z77" s="63"/>
    </row>
    <row r="78" ht="12.75" customHeight="1">
      <c r="A78" s="63"/>
      <c r="B78" s="220">
        <v>4113.0</v>
      </c>
      <c r="C78" s="222" t="s">
        <v>2023</v>
      </c>
      <c r="D78" s="126"/>
      <c r="E78" s="126"/>
      <c r="F78" s="126"/>
      <c r="G78" s="126"/>
      <c r="H78" s="223"/>
      <c r="I78" s="128">
        <v>59.0</v>
      </c>
      <c r="J78" s="204"/>
      <c r="K78" s="204"/>
      <c r="L78" s="205" t="str">
        <f t="shared" si="20"/>
        <v>-</v>
      </c>
      <c r="M78" s="63"/>
      <c r="N78" s="63"/>
      <c r="O78" s="63"/>
      <c r="P78" s="63"/>
      <c r="Q78" s="63"/>
      <c r="R78" s="63"/>
      <c r="S78" s="63"/>
      <c r="T78" s="63"/>
      <c r="U78" s="63"/>
      <c r="V78" s="63"/>
      <c r="W78" s="63"/>
      <c r="X78" s="63"/>
      <c r="Y78" s="63"/>
      <c r="Z78" s="63"/>
    </row>
    <row r="79" ht="12.75" customHeight="1">
      <c r="A79" s="63"/>
      <c r="B79" s="220">
        <v>4114.0</v>
      </c>
      <c r="C79" s="222" t="s">
        <v>2024</v>
      </c>
      <c r="D79" s="126"/>
      <c r="E79" s="126"/>
      <c r="F79" s="126"/>
      <c r="G79" s="126"/>
      <c r="H79" s="223"/>
      <c r="I79" s="128">
        <v>60.0</v>
      </c>
      <c r="J79" s="204"/>
      <c r="K79" s="204"/>
      <c r="L79" s="205" t="str">
        <f t="shared" si="20"/>
        <v>-</v>
      </c>
      <c r="M79" s="63"/>
      <c r="N79" s="63"/>
      <c r="O79" s="63"/>
      <c r="P79" s="63"/>
      <c r="Q79" s="63"/>
      <c r="R79" s="63"/>
      <c r="S79" s="63"/>
      <c r="T79" s="63"/>
      <c r="U79" s="63"/>
      <c r="V79" s="63"/>
      <c r="W79" s="63"/>
      <c r="X79" s="63"/>
      <c r="Y79" s="63"/>
      <c r="Z79" s="63"/>
    </row>
    <row r="80" ht="12.75" customHeight="1">
      <c r="A80" s="63"/>
      <c r="B80" s="220">
        <v>412.0</v>
      </c>
      <c r="C80" s="222" t="s">
        <v>2025</v>
      </c>
      <c r="D80" s="126"/>
      <c r="E80" s="126"/>
      <c r="F80" s="126"/>
      <c r="G80" s="126"/>
      <c r="H80" s="223"/>
      <c r="I80" s="128">
        <v>61.0</v>
      </c>
      <c r="J80" s="204">
        <v>159.27</v>
      </c>
      <c r="K80" s="204">
        <v>300.0</v>
      </c>
      <c r="L80" s="205">
        <f t="shared" si="20"/>
        <v>188.3593897</v>
      </c>
      <c r="M80" s="63"/>
      <c r="N80" s="63"/>
      <c r="O80" s="63"/>
      <c r="P80" s="63"/>
      <c r="Q80" s="63"/>
      <c r="R80" s="63"/>
      <c r="S80" s="63"/>
      <c r="T80" s="63"/>
      <c r="U80" s="63"/>
      <c r="V80" s="63"/>
      <c r="W80" s="63"/>
      <c r="X80" s="63"/>
      <c r="Y80" s="63"/>
      <c r="Z80" s="63"/>
    </row>
    <row r="81" ht="12.75" customHeight="1">
      <c r="A81" s="63"/>
      <c r="B81" s="220">
        <v>413.0</v>
      </c>
      <c r="C81" s="221" t="s">
        <v>2026</v>
      </c>
      <c r="D81" s="207"/>
      <c r="E81" s="207"/>
      <c r="F81" s="207"/>
      <c r="G81" s="207"/>
      <c r="H81" s="208"/>
      <c r="I81" s="128">
        <v>62.0</v>
      </c>
      <c r="J81" s="204">
        <f t="shared" ref="J81:K81" si="22">ROUND(SUM(J82:J85),2)</f>
        <v>1039.49</v>
      </c>
      <c r="K81" s="204">
        <f t="shared" si="22"/>
        <v>1039.56</v>
      </c>
      <c r="L81" s="205">
        <f t="shared" si="20"/>
        <v>100.0067341</v>
      </c>
      <c r="M81" s="63"/>
      <c r="N81" s="63"/>
      <c r="O81" s="63"/>
      <c r="P81" s="63"/>
      <c r="Q81" s="63"/>
      <c r="R81" s="63"/>
      <c r="S81" s="63"/>
      <c r="T81" s="63"/>
      <c r="U81" s="63"/>
      <c r="V81" s="63"/>
      <c r="W81" s="63"/>
      <c r="X81" s="63"/>
      <c r="Y81" s="63"/>
      <c r="Z81" s="63"/>
    </row>
    <row r="82" ht="12.75" customHeight="1">
      <c r="A82" s="63"/>
      <c r="B82" s="220">
        <v>4131.0</v>
      </c>
      <c r="C82" s="222" t="s">
        <v>2027</v>
      </c>
      <c r="D82" s="126"/>
      <c r="E82" s="126"/>
      <c r="F82" s="126"/>
      <c r="G82" s="126"/>
      <c r="H82" s="223"/>
      <c r="I82" s="128">
        <v>63.0</v>
      </c>
      <c r="J82" s="204">
        <v>1039.49</v>
      </c>
      <c r="K82" s="204">
        <v>1039.56</v>
      </c>
      <c r="L82" s="205">
        <f t="shared" si="20"/>
        <v>100.0067341</v>
      </c>
      <c r="M82" s="63"/>
      <c r="N82" s="63"/>
      <c r="O82" s="63"/>
      <c r="P82" s="63"/>
      <c r="Q82" s="63"/>
      <c r="R82" s="63"/>
      <c r="S82" s="63"/>
      <c r="T82" s="63"/>
      <c r="U82" s="63"/>
      <c r="V82" s="63"/>
      <c r="W82" s="63"/>
      <c r="X82" s="63"/>
      <c r="Y82" s="63"/>
      <c r="Z82" s="63"/>
    </row>
    <row r="83" ht="12.75" customHeight="1">
      <c r="A83" s="63"/>
      <c r="B83" s="220">
        <v>4132.0</v>
      </c>
      <c r="C83" s="222" t="s">
        <v>2028</v>
      </c>
      <c r="D83" s="126"/>
      <c r="E83" s="126"/>
      <c r="F83" s="126"/>
      <c r="G83" s="126"/>
      <c r="H83" s="223"/>
      <c r="I83" s="128">
        <v>64.0</v>
      </c>
      <c r="J83" s="204"/>
      <c r="K83" s="204"/>
      <c r="L83" s="205" t="str">
        <f t="shared" si="20"/>
        <v>-</v>
      </c>
      <c r="M83" s="63"/>
      <c r="N83" s="63"/>
      <c r="O83" s="63"/>
      <c r="P83" s="63"/>
      <c r="Q83" s="63"/>
      <c r="R83" s="63"/>
      <c r="S83" s="63"/>
      <c r="T83" s="63"/>
      <c r="U83" s="63"/>
      <c r="V83" s="63"/>
      <c r="W83" s="63"/>
      <c r="X83" s="63"/>
      <c r="Y83" s="63"/>
      <c r="Z83" s="63"/>
    </row>
    <row r="84" ht="12.75" customHeight="1">
      <c r="A84" s="63"/>
      <c r="B84" s="220">
        <v>4133.0</v>
      </c>
      <c r="C84" s="222" t="s">
        <v>2029</v>
      </c>
      <c r="D84" s="126"/>
      <c r="E84" s="126"/>
      <c r="F84" s="126"/>
      <c r="G84" s="126"/>
      <c r="H84" s="223"/>
      <c r="I84" s="128">
        <v>65.0</v>
      </c>
      <c r="J84" s="204"/>
      <c r="K84" s="204"/>
      <c r="L84" s="205" t="str">
        <f t="shared" si="20"/>
        <v>-</v>
      </c>
      <c r="M84" s="63"/>
      <c r="N84" s="63"/>
      <c r="O84" s="63"/>
      <c r="P84" s="63"/>
      <c r="Q84" s="63"/>
      <c r="R84" s="63"/>
      <c r="S84" s="63"/>
      <c r="T84" s="63"/>
      <c r="U84" s="63"/>
      <c r="V84" s="63"/>
      <c r="W84" s="63"/>
      <c r="X84" s="63"/>
      <c r="Y84" s="63"/>
      <c r="Z84" s="63"/>
    </row>
    <row r="85" ht="12.75" customHeight="1">
      <c r="A85" s="63"/>
      <c r="B85" s="220">
        <v>4134.0</v>
      </c>
      <c r="C85" s="222" t="s">
        <v>2030</v>
      </c>
      <c r="D85" s="126"/>
      <c r="E85" s="126"/>
      <c r="F85" s="126"/>
      <c r="G85" s="126"/>
      <c r="H85" s="223"/>
      <c r="I85" s="128">
        <v>66.0</v>
      </c>
      <c r="J85" s="204"/>
      <c r="K85" s="204"/>
      <c r="L85" s="205" t="str">
        <f t="shared" si="20"/>
        <v>-</v>
      </c>
      <c r="M85" s="63"/>
      <c r="N85" s="63"/>
      <c r="O85" s="63"/>
      <c r="P85" s="63"/>
      <c r="Q85" s="63"/>
      <c r="R85" s="63"/>
      <c r="S85" s="63"/>
      <c r="T85" s="63"/>
      <c r="U85" s="63"/>
      <c r="V85" s="63"/>
      <c r="W85" s="63"/>
      <c r="X85" s="63"/>
      <c r="Y85" s="63"/>
      <c r="Z85" s="63"/>
    </row>
    <row r="86" ht="12.75" customHeight="1">
      <c r="A86" s="63"/>
      <c r="B86" s="220">
        <v>42.0</v>
      </c>
      <c r="C86" s="221" t="s">
        <v>2031</v>
      </c>
      <c r="D86" s="207"/>
      <c r="E86" s="207"/>
      <c r="F86" s="207"/>
      <c r="G86" s="207"/>
      <c r="H86" s="208"/>
      <c r="I86" s="128">
        <v>67.0</v>
      </c>
      <c r="J86" s="204">
        <f t="shared" ref="J86:K86" si="23">ROUND(J87+J91+J96+J101+J106+J116+J121,2)</f>
        <v>52336.83</v>
      </c>
      <c r="K86" s="204">
        <f t="shared" si="23"/>
        <v>88956.06</v>
      </c>
      <c r="L86" s="205">
        <f t="shared" si="20"/>
        <v>169.968376</v>
      </c>
      <c r="M86" s="63"/>
      <c r="N86" s="63"/>
      <c r="O86" s="63"/>
      <c r="P86" s="63"/>
      <c r="Q86" s="63"/>
      <c r="R86" s="63"/>
      <c r="S86" s="63"/>
      <c r="T86" s="63"/>
      <c r="U86" s="63"/>
      <c r="V86" s="63"/>
      <c r="W86" s="63"/>
      <c r="X86" s="63"/>
      <c r="Y86" s="63"/>
      <c r="Z86" s="63"/>
    </row>
    <row r="87" ht="12.75" customHeight="1">
      <c r="A87" s="63"/>
      <c r="B87" s="220">
        <v>421.0</v>
      </c>
      <c r="C87" s="221" t="s">
        <v>2032</v>
      </c>
      <c r="D87" s="207"/>
      <c r="E87" s="207"/>
      <c r="F87" s="207"/>
      <c r="G87" s="207"/>
      <c r="H87" s="208"/>
      <c r="I87" s="128">
        <v>68.0</v>
      </c>
      <c r="J87" s="204">
        <f t="shared" ref="J87:K87" si="24">ROUND(SUM(J88:J90),2)</f>
        <v>21561.48</v>
      </c>
      <c r="K87" s="204">
        <f t="shared" si="24"/>
        <v>7855.72</v>
      </c>
      <c r="L87" s="205">
        <f t="shared" si="20"/>
        <v>36.43404813</v>
      </c>
      <c r="M87" s="63"/>
      <c r="N87" s="63"/>
      <c r="O87" s="63"/>
      <c r="P87" s="63"/>
      <c r="Q87" s="63"/>
      <c r="R87" s="63"/>
      <c r="S87" s="63"/>
      <c r="T87" s="63"/>
      <c r="U87" s="63"/>
      <c r="V87" s="63"/>
      <c r="W87" s="63"/>
      <c r="X87" s="63"/>
      <c r="Y87" s="63"/>
      <c r="Z87" s="63"/>
    </row>
    <row r="88" ht="12.75" customHeight="1">
      <c r="A88" s="63"/>
      <c r="B88" s="220">
        <v>4211.0</v>
      </c>
      <c r="C88" s="222" t="s">
        <v>2033</v>
      </c>
      <c r="D88" s="126"/>
      <c r="E88" s="126"/>
      <c r="F88" s="126"/>
      <c r="G88" s="126"/>
      <c r="H88" s="223"/>
      <c r="I88" s="128">
        <v>69.0</v>
      </c>
      <c r="J88" s="204">
        <v>6932.38</v>
      </c>
      <c r="K88" s="204">
        <v>7179.49</v>
      </c>
      <c r="L88" s="205">
        <f t="shared" si="20"/>
        <v>103.5645767</v>
      </c>
      <c r="M88" s="63"/>
      <c r="N88" s="63"/>
      <c r="O88" s="63"/>
      <c r="P88" s="63"/>
      <c r="Q88" s="63"/>
      <c r="R88" s="63"/>
      <c r="S88" s="63"/>
      <c r="T88" s="63"/>
      <c r="U88" s="63"/>
      <c r="V88" s="63"/>
      <c r="W88" s="63"/>
      <c r="X88" s="63"/>
      <c r="Y88" s="63"/>
      <c r="Z88" s="63"/>
    </row>
    <row r="89" ht="12.75" customHeight="1">
      <c r="A89" s="63"/>
      <c r="B89" s="220">
        <v>4212.0</v>
      </c>
      <c r="C89" s="222" t="s">
        <v>2034</v>
      </c>
      <c r="D89" s="126"/>
      <c r="E89" s="126"/>
      <c r="F89" s="126"/>
      <c r="G89" s="126"/>
      <c r="H89" s="223"/>
      <c r="I89" s="128">
        <v>70.0</v>
      </c>
      <c r="J89" s="204">
        <v>525.58</v>
      </c>
      <c r="K89" s="204">
        <v>334.46</v>
      </c>
      <c r="L89" s="205">
        <f t="shared" si="20"/>
        <v>63.63636364</v>
      </c>
      <c r="M89" s="63"/>
      <c r="N89" s="63"/>
      <c r="O89" s="63"/>
      <c r="P89" s="63"/>
      <c r="Q89" s="63"/>
      <c r="R89" s="63"/>
      <c r="S89" s="63"/>
      <c r="T89" s="63"/>
      <c r="U89" s="63"/>
      <c r="V89" s="63"/>
      <c r="W89" s="63"/>
      <c r="X89" s="63"/>
      <c r="Y89" s="63"/>
      <c r="Z89" s="63"/>
    </row>
    <row r="90" ht="12.75" customHeight="1">
      <c r="A90" s="63"/>
      <c r="B90" s="220">
        <v>4213.0</v>
      </c>
      <c r="C90" s="222" t="s">
        <v>2035</v>
      </c>
      <c r="D90" s="126"/>
      <c r="E90" s="126"/>
      <c r="F90" s="126"/>
      <c r="G90" s="126"/>
      <c r="H90" s="223"/>
      <c r="I90" s="128">
        <v>71.0</v>
      </c>
      <c r="J90" s="204">
        <v>14103.52</v>
      </c>
      <c r="K90" s="204">
        <v>341.77</v>
      </c>
      <c r="L90" s="205">
        <f t="shared" si="20"/>
        <v>2.423295745</v>
      </c>
      <c r="M90" s="63"/>
      <c r="N90" s="63"/>
      <c r="O90" s="63"/>
      <c r="P90" s="63"/>
      <c r="Q90" s="63"/>
      <c r="R90" s="63"/>
      <c r="S90" s="63"/>
      <c r="T90" s="63"/>
      <c r="U90" s="63"/>
      <c r="V90" s="63"/>
      <c r="W90" s="63"/>
      <c r="X90" s="63"/>
      <c r="Y90" s="63"/>
      <c r="Z90" s="63"/>
    </row>
    <row r="91" ht="12.75" customHeight="1">
      <c r="A91" s="63"/>
      <c r="B91" s="220">
        <v>422.0</v>
      </c>
      <c r="C91" s="224" t="s">
        <v>2036</v>
      </c>
      <c r="D91" s="126"/>
      <c r="E91" s="126"/>
      <c r="F91" s="126"/>
      <c r="G91" s="126"/>
      <c r="H91" s="127"/>
      <c r="I91" s="128">
        <v>72.0</v>
      </c>
      <c r="J91" s="204">
        <f t="shared" ref="J91:K91" si="25">ROUND(SUM(J92:J95),2)</f>
        <v>13.27</v>
      </c>
      <c r="K91" s="204">
        <f t="shared" si="25"/>
        <v>0</v>
      </c>
      <c r="L91" s="205">
        <f t="shared" si="20"/>
        <v>0</v>
      </c>
      <c r="M91" s="63"/>
      <c r="N91" s="63"/>
      <c r="O91" s="63"/>
      <c r="P91" s="63"/>
      <c r="Q91" s="63"/>
      <c r="R91" s="63"/>
      <c r="S91" s="63"/>
      <c r="T91" s="63"/>
      <c r="U91" s="63"/>
      <c r="V91" s="63"/>
      <c r="W91" s="63"/>
      <c r="X91" s="63"/>
      <c r="Y91" s="63"/>
      <c r="Z91" s="63"/>
    </row>
    <row r="92" ht="12.75" customHeight="1">
      <c r="A92" s="63"/>
      <c r="B92" s="220">
        <v>4221.0</v>
      </c>
      <c r="C92" s="222" t="s">
        <v>2037</v>
      </c>
      <c r="D92" s="126"/>
      <c r="E92" s="126"/>
      <c r="F92" s="126"/>
      <c r="G92" s="126"/>
      <c r="H92" s="223"/>
      <c r="I92" s="128">
        <v>73.0</v>
      </c>
      <c r="J92" s="204"/>
      <c r="K92" s="204"/>
      <c r="L92" s="205" t="str">
        <f t="shared" si="20"/>
        <v>-</v>
      </c>
      <c r="M92" s="63"/>
      <c r="N92" s="63"/>
      <c r="O92" s="63"/>
      <c r="P92" s="63"/>
      <c r="Q92" s="63"/>
      <c r="R92" s="63"/>
      <c r="S92" s="63"/>
      <c r="T92" s="63"/>
      <c r="U92" s="63"/>
      <c r="V92" s="63"/>
      <c r="W92" s="63"/>
      <c r="X92" s="63"/>
      <c r="Y92" s="63"/>
      <c r="Z92" s="63"/>
    </row>
    <row r="93" ht="12.75" customHeight="1">
      <c r="A93" s="63"/>
      <c r="B93" s="220">
        <v>4222.0</v>
      </c>
      <c r="C93" s="222" t="s">
        <v>2038</v>
      </c>
      <c r="D93" s="126"/>
      <c r="E93" s="126"/>
      <c r="F93" s="126"/>
      <c r="G93" s="126"/>
      <c r="H93" s="223"/>
      <c r="I93" s="128">
        <v>74.0</v>
      </c>
      <c r="J93" s="204"/>
      <c r="K93" s="204"/>
      <c r="L93" s="205" t="str">
        <f t="shared" si="20"/>
        <v>-</v>
      </c>
      <c r="M93" s="63"/>
      <c r="N93" s="63"/>
      <c r="O93" s="63"/>
      <c r="P93" s="63"/>
      <c r="Q93" s="63"/>
      <c r="R93" s="63"/>
      <c r="S93" s="63"/>
      <c r="T93" s="63"/>
      <c r="U93" s="63"/>
      <c r="V93" s="63"/>
      <c r="W93" s="63"/>
      <c r="X93" s="63"/>
      <c r="Y93" s="63"/>
      <c r="Z93" s="63"/>
    </row>
    <row r="94" ht="12.75" customHeight="1">
      <c r="A94" s="63"/>
      <c r="B94" s="220">
        <v>4223.0</v>
      </c>
      <c r="C94" s="222" t="s">
        <v>2039</v>
      </c>
      <c r="D94" s="126"/>
      <c r="E94" s="126"/>
      <c r="F94" s="126"/>
      <c r="G94" s="126"/>
      <c r="H94" s="223"/>
      <c r="I94" s="128">
        <v>75.0</v>
      </c>
      <c r="J94" s="204">
        <v>13.27</v>
      </c>
      <c r="K94" s="204"/>
      <c r="L94" s="205">
        <f t="shared" si="20"/>
        <v>0</v>
      </c>
      <c r="M94" s="63"/>
      <c r="N94" s="63"/>
      <c r="O94" s="63"/>
      <c r="P94" s="63"/>
      <c r="Q94" s="63"/>
      <c r="R94" s="63"/>
      <c r="S94" s="63"/>
      <c r="T94" s="63"/>
      <c r="U94" s="63"/>
      <c r="V94" s="63"/>
      <c r="W94" s="63"/>
      <c r="X94" s="63"/>
      <c r="Y94" s="63"/>
      <c r="Z94" s="63"/>
    </row>
    <row r="95" ht="12.75" customHeight="1">
      <c r="A95" s="63"/>
      <c r="B95" s="220">
        <v>4224.0</v>
      </c>
      <c r="C95" s="222" t="s">
        <v>2040</v>
      </c>
      <c r="D95" s="126"/>
      <c r="E95" s="126"/>
      <c r="F95" s="126"/>
      <c r="G95" s="126"/>
      <c r="H95" s="223"/>
      <c r="I95" s="128">
        <v>76.0</v>
      </c>
      <c r="J95" s="204"/>
      <c r="K95" s="204"/>
      <c r="L95" s="205" t="str">
        <f t="shared" si="20"/>
        <v>-</v>
      </c>
      <c r="M95" s="63"/>
      <c r="N95" s="63"/>
      <c r="O95" s="63"/>
      <c r="P95" s="63"/>
      <c r="Q95" s="63"/>
      <c r="R95" s="63"/>
      <c r="S95" s="63"/>
      <c r="T95" s="63"/>
      <c r="U95" s="63"/>
      <c r="V95" s="63"/>
      <c r="W95" s="63"/>
      <c r="X95" s="63"/>
      <c r="Y95" s="63"/>
      <c r="Z95" s="63"/>
    </row>
    <row r="96" ht="12.75" customHeight="1">
      <c r="A96" s="63"/>
      <c r="B96" s="220">
        <v>423.0</v>
      </c>
      <c r="C96" s="222" t="s">
        <v>2041</v>
      </c>
      <c r="D96" s="126"/>
      <c r="E96" s="126"/>
      <c r="F96" s="126"/>
      <c r="G96" s="126"/>
      <c r="H96" s="223"/>
      <c r="I96" s="128">
        <v>77.0</v>
      </c>
      <c r="J96" s="204">
        <f t="shared" ref="J96:K96" si="26">ROUND(SUM(J97:J100),2)</f>
        <v>0</v>
      </c>
      <c r="K96" s="204">
        <f t="shared" si="26"/>
        <v>0</v>
      </c>
      <c r="L96" s="205" t="str">
        <f t="shared" si="20"/>
        <v>-</v>
      </c>
      <c r="M96" s="63"/>
      <c r="N96" s="63"/>
      <c r="O96" s="63"/>
      <c r="P96" s="63"/>
      <c r="Q96" s="63"/>
      <c r="R96" s="63"/>
      <c r="S96" s="63"/>
      <c r="T96" s="63"/>
      <c r="U96" s="63"/>
      <c r="V96" s="63"/>
      <c r="W96" s="63"/>
      <c r="X96" s="63"/>
      <c r="Y96" s="63"/>
      <c r="Z96" s="63"/>
    </row>
    <row r="97" ht="12.75" customHeight="1">
      <c r="A97" s="63"/>
      <c r="B97" s="220">
        <v>4231.0</v>
      </c>
      <c r="C97" s="222" t="s">
        <v>2042</v>
      </c>
      <c r="D97" s="126"/>
      <c r="E97" s="126"/>
      <c r="F97" s="126"/>
      <c r="G97" s="126"/>
      <c r="H97" s="223"/>
      <c r="I97" s="128">
        <v>78.0</v>
      </c>
      <c r="J97" s="204"/>
      <c r="K97" s="204"/>
      <c r="L97" s="205" t="str">
        <f t="shared" si="20"/>
        <v>-</v>
      </c>
      <c r="M97" s="63"/>
      <c r="N97" s="63"/>
      <c r="O97" s="63"/>
      <c r="P97" s="63"/>
      <c r="Q97" s="63"/>
      <c r="R97" s="63"/>
      <c r="S97" s="63"/>
      <c r="T97" s="63"/>
      <c r="U97" s="63"/>
      <c r="V97" s="63"/>
      <c r="W97" s="63"/>
      <c r="X97" s="63"/>
      <c r="Y97" s="63"/>
      <c r="Z97" s="63"/>
    </row>
    <row r="98" ht="12.75" customHeight="1">
      <c r="A98" s="63"/>
      <c r="B98" s="220">
        <v>4232.0</v>
      </c>
      <c r="C98" s="222" t="s">
        <v>2038</v>
      </c>
      <c r="D98" s="126"/>
      <c r="E98" s="126"/>
      <c r="F98" s="126"/>
      <c r="G98" s="126"/>
      <c r="H98" s="223"/>
      <c r="I98" s="128">
        <v>79.0</v>
      </c>
      <c r="J98" s="204"/>
      <c r="K98" s="204"/>
      <c r="L98" s="205" t="str">
        <f t="shared" si="20"/>
        <v>-</v>
      </c>
      <c r="M98" s="63"/>
      <c r="N98" s="63"/>
      <c r="O98" s="63"/>
      <c r="P98" s="63"/>
      <c r="Q98" s="63"/>
      <c r="R98" s="63"/>
      <c r="S98" s="63"/>
      <c r="T98" s="63"/>
      <c r="U98" s="63"/>
      <c r="V98" s="63"/>
      <c r="W98" s="63"/>
      <c r="X98" s="63"/>
      <c r="Y98" s="63"/>
      <c r="Z98" s="63"/>
    </row>
    <row r="99" ht="12.75" customHeight="1">
      <c r="A99" s="63"/>
      <c r="B99" s="220">
        <v>4233.0</v>
      </c>
      <c r="C99" s="222" t="s">
        <v>2039</v>
      </c>
      <c r="D99" s="126"/>
      <c r="E99" s="126"/>
      <c r="F99" s="126"/>
      <c r="G99" s="126"/>
      <c r="H99" s="223"/>
      <c r="I99" s="128">
        <v>80.0</v>
      </c>
      <c r="J99" s="204"/>
      <c r="K99" s="204"/>
      <c r="L99" s="205" t="str">
        <f t="shared" si="20"/>
        <v>-</v>
      </c>
      <c r="M99" s="63"/>
      <c r="N99" s="63"/>
      <c r="O99" s="63"/>
      <c r="P99" s="63"/>
      <c r="Q99" s="63"/>
      <c r="R99" s="63"/>
      <c r="S99" s="63"/>
      <c r="T99" s="63"/>
      <c r="U99" s="63"/>
      <c r="V99" s="63"/>
      <c r="W99" s="63"/>
      <c r="X99" s="63"/>
      <c r="Y99" s="63"/>
      <c r="Z99" s="63"/>
    </row>
    <row r="100" ht="12.75" customHeight="1">
      <c r="A100" s="63"/>
      <c r="B100" s="220">
        <v>4234.0</v>
      </c>
      <c r="C100" s="222" t="s">
        <v>2040</v>
      </c>
      <c r="D100" s="126"/>
      <c r="E100" s="126"/>
      <c r="F100" s="126"/>
      <c r="G100" s="126"/>
      <c r="H100" s="223"/>
      <c r="I100" s="128">
        <v>81.0</v>
      </c>
      <c r="J100" s="204"/>
      <c r="K100" s="204"/>
      <c r="L100" s="205" t="str">
        <f t="shared" si="20"/>
        <v>-</v>
      </c>
      <c r="M100" s="63"/>
      <c r="N100" s="63"/>
      <c r="O100" s="63"/>
      <c r="P100" s="63"/>
      <c r="Q100" s="63"/>
      <c r="R100" s="63"/>
      <c r="S100" s="63"/>
      <c r="T100" s="63"/>
      <c r="U100" s="63"/>
      <c r="V100" s="63"/>
      <c r="W100" s="63"/>
      <c r="X100" s="63"/>
      <c r="Y100" s="63"/>
      <c r="Z100" s="63"/>
    </row>
    <row r="101" ht="12.75" customHeight="1">
      <c r="A101" s="63"/>
      <c r="B101" s="220">
        <v>424.0</v>
      </c>
      <c r="C101" s="222" t="s">
        <v>2043</v>
      </c>
      <c r="D101" s="126"/>
      <c r="E101" s="126"/>
      <c r="F101" s="126"/>
      <c r="G101" s="126"/>
      <c r="H101" s="223"/>
      <c r="I101" s="128">
        <v>82.0</v>
      </c>
      <c r="J101" s="204">
        <f t="shared" ref="J101:K101" si="27">ROUND(SUM(J102:J105),2)</f>
        <v>11095.49</v>
      </c>
      <c r="K101" s="204">
        <f t="shared" si="27"/>
        <v>26577.19</v>
      </c>
      <c r="L101" s="205">
        <f t="shared" si="20"/>
        <v>239.5314673</v>
      </c>
      <c r="M101" s="63"/>
      <c r="N101" s="63"/>
      <c r="O101" s="63"/>
      <c r="P101" s="63"/>
      <c r="Q101" s="63"/>
      <c r="R101" s="63"/>
      <c r="S101" s="63"/>
      <c r="T101" s="63"/>
      <c r="U101" s="63"/>
      <c r="V101" s="63"/>
      <c r="W101" s="63"/>
      <c r="X101" s="63"/>
      <c r="Y101" s="63"/>
      <c r="Z101" s="63"/>
    </row>
    <row r="102" ht="12.75" customHeight="1">
      <c r="A102" s="63"/>
      <c r="B102" s="220">
        <v>4241.0</v>
      </c>
      <c r="C102" s="222" t="s">
        <v>2037</v>
      </c>
      <c r="D102" s="126"/>
      <c r="E102" s="126"/>
      <c r="F102" s="126"/>
      <c r="G102" s="126"/>
      <c r="H102" s="223"/>
      <c r="I102" s="128">
        <v>83.0</v>
      </c>
      <c r="J102" s="204">
        <v>11095.49</v>
      </c>
      <c r="K102" s="204">
        <v>26577.19</v>
      </c>
      <c r="L102" s="205">
        <f t="shared" si="20"/>
        <v>239.5314673</v>
      </c>
      <c r="M102" s="63"/>
      <c r="N102" s="63"/>
      <c r="O102" s="63"/>
      <c r="P102" s="63"/>
      <c r="Q102" s="63"/>
      <c r="R102" s="63"/>
      <c r="S102" s="63"/>
      <c r="T102" s="63"/>
      <c r="U102" s="63"/>
      <c r="V102" s="63"/>
      <c r="W102" s="63"/>
      <c r="X102" s="63"/>
      <c r="Y102" s="63"/>
      <c r="Z102" s="63"/>
    </row>
    <row r="103" ht="12.75" customHeight="1">
      <c r="A103" s="63"/>
      <c r="B103" s="220">
        <v>4242.0</v>
      </c>
      <c r="C103" s="222" t="s">
        <v>2038</v>
      </c>
      <c r="D103" s="126"/>
      <c r="E103" s="126"/>
      <c r="F103" s="126"/>
      <c r="G103" s="126"/>
      <c r="H103" s="223"/>
      <c r="I103" s="128">
        <v>84.0</v>
      </c>
      <c r="J103" s="204"/>
      <c r="K103" s="204"/>
      <c r="L103" s="205" t="str">
        <f t="shared" si="20"/>
        <v>-</v>
      </c>
      <c r="M103" s="63"/>
      <c r="N103" s="63"/>
      <c r="O103" s="63"/>
      <c r="P103" s="63"/>
      <c r="Q103" s="63"/>
      <c r="R103" s="63"/>
      <c r="S103" s="63"/>
      <c r="T103" s="63"/>
      <c r="U103" s="63"/>
      <c r="V103" s="63"/>
      <c r="W103" s="63"/>
      <c r="X103" s="63"/>
      <c r="Y103" s="63"/>
      <c r="Z103" s="63"/>
    </row>
    <row r="104" ht="12.75" customHeight="1">
      <c r="A104" s="63"/>
      <c r="B104" s="220">
        <v>4243.0</v>
      </c>
      <c r="C104" s="222" t="s">
        <v>2039</v>
      </c>
      <c r="D104" s="126"/>
      <c r="E104" s="126"/>
      <c r="F104" s="126"/>
      <c r="G104" s="126"/>
      <c r="H104" s="223"/>
      <c r="I104" s="128">
        <v>85.0</v>
      </c>
      <c r="J104" s="204"/>
      <c r="K104" s="204"/>
      <c r="L104" s="205" t="str">
        <f t="shared" si="20"/>
        <v>-</v>
      </c>
      <c r="M104" s="63"/>
      <c r="N104" s="63"/>
      <c r="O104" s="63"/>
      <c r="P104" s="63"/>
      <c r="Q104" s="63"/>
      <c r="R104" s="63"/>
      <c r="S104" s="63"/>
      <c r="T104" s="63"/>
      <c r="U104" s="63"/>
      <c r="V104" s="63"/>
      <c r="W104" s="63"/>
      <c r="X104" s="63"/>
      <c r="Y104" s="63"/>
      <c r="Z104" s="63"/>
    </row>
    <row r="105" ht="12.75" customHeight="1">
      <c r="A105" s="63"/>
      <c r="B105" s="220">
        <v>4244.0</v>
      </c>
      <c r="C105" s="222" t="s">
        <v>2044</v>
      </c>
      <c r="D105" s="126"/>
      <c r="E105" s="126"/>
      <c r="F105" s="126"/>
      <c r="G105" s="126"/>
      <c r="H105" s="223"/>
      <c r="I105" s="128">
        <v>86.0</v>
      </c>
      <c r="J105" s="204"/>
      <c r="K105" s="204"/>
      <c r="L105" s="205" t="str">
        <f t="shared" si="20"/>
        <v>-</v>
      </c>
      <c r="M105" s="63"/>
      <c r="N105" s="63"/>
      <c r="O105" s="63"/>
      <c r="P105" s="63"/>
      <c r="Q105" s="63"/>
      <c r="R105" s="63"/>
      <c r="S105" s="63"/>
      <c r="T105" s="63"/>
      <c r="U105" s="63"/>
      <c r="V105" s="63"/>
      <c r="W105" s="63"/>
      <c r="X105" s="63"/>
      <c r="Y105" s="63"/>
      <c r="Z105" s="63"/>
    </row>
    <row r="106" ht="12.75" customHeight="1">
      <c r="A106" s="63"/>
      <c r="B106" s="220">
        <v>425.0</v>
      </c>
      <c r="C106" s="222" t="s">
        <v>2045</v>
      </c>
      <c r="D106" s="126"/>
      <c r="E106" s="126"/>
      <c r="F106" s="126"/>
      <c r="G106" s="126"/>
      <c r="H106" s="223"/>
      <c r="I106" s="128">
        <v>87.0</v>
      </c>
      <c r="J106" s="204">
        <f t="shared" ref="J106:K106" si="28">ROUND(SUM(J107:J115),2)</f>
        <v>16377.2</v>
      </c>
      <c r="K106" s="204">
        <f t="shared" si="28"/>
        <v>45767.59</v>
      </c>
      <c r="L106" s="205">
        <f t="shared" si="20"/>
        <v>279.4591872</v>
      </c>
      <c r="M106" s="63"/>
      <c r="N106" s="63"/>
      <c r="O106" s="63"/>
      <c r="P106" s="63"/>
      <c r="Q106" s="63"/>
      <c r="R106" s="63"/>
      <c r="S106" s="63"/>
      <c r="T106" s="63"/>
      <c r="U106" s="63"/>
      <c r="V106" s="63"/>
      <c r="W106" s="63"/>
      <c r="X106" s="63"/>
      <c r="Y106" s="63"/>
      <c r="Z106" s="63"/>
    </row>
    <row r="107" ht="12.75" customHeight="1">
      <c r="A107" s="63"/>
      <c r="B107" s="220">
        <v>4251.0</v>
      </c>
      <c r="C107" s="222" t="s">
        <v>2046</v>
      </c>
      <c r="D107" s="126"/>
      <c r="E107" s="126"/>
      <c r="F107" s="126"/>
      <c r="G107" s="126"/>
      <c r="H107" s="223"/>
      <c r="I107" s="128">
        <v>88.0</v>
      </c>
      <c r="J107" s="204">
        <v>1229.68</v>
      </c>
      <c r="K107" s="204">
        <v>1683.81</v>
      </c>
      <c r="L107" s="205">
        <f t="shared" si="20"/>
        <v>136.9307462</v>
      </c>
      <c r="M107" s="63"/>
      <c r="N107" s="63"/>
      <c r="O107" s="63"/>
      <c r="P107" s="63"/>
      <c r="Q107" s="63"/>
      <c r="R107" s="63"/>
      <c r="S107" s="63"/>
      <c r="T107" s="63"/>
      <c r="U107" s="63"/>
      <c r="V107" s="63"/>
      <c r="W107" s="63"/>
      <c r="X107" s="63"/>
      <c r="Y107" s="63"/>
      <c r="Z107" s="63"/>
    </row>
    <row r="108" ht="12.75" customHeight="1">
      <c r="A108" s="63"/>
      <c r="B108" s="220">
        <v>4252.0</v>
      </c>
      <c r="C108" s="222" t="s">
        <v>2047</v>
      </c>
      <c r="D108" s="126"/>
      <c r="E108" s="126"/>
      <c r="F108" s="126"/>
      <c r="G108" s="126"/>
      <c r="H108" s="223"/>
      <c r="I108" s="128">
        <v>89.0</v>
      </c>
      <c r="J108" s="204">
        <v>39.82</v>
      </c>
      <c r="K108" s="204">
        <v>16.59</v>
      </c>
      <c r="L108" s="205">
        <f t="shared" si="20"/>
        <v>41.66248117</v>
      </c>
      <c r="M108" s="63"/>
      <c r="N108" s="63"/>
      <c r="O108" s="63"/>
      <c r="P108" s="63"/>
      <c r="Q108" s="63"/>
      <c r="R108" s="63"/>
      <c r="S108" s="63"/>
      <c r="T108" s="63"/>
      <c r="U108" s="63"/>
      <c r="V108" s="63"/>
      <c r="W108" s="63"/>
      <c r="X108" s="63"/>
      <c r="Y108" s="63"/>
      <c r="Z108" s="63"/>
    </row>
    <row r="109" ht="12.75" customHeight="1">
      <c r="A109" s="63"/>
      <c r="B109" s="220">
        <v>4253.0</v>
      </c>
      <c r="C109" s="222" t="s">
        <v>2048</v>
      </c>
      <c r="D109" s="126"/>
      <c r="E109" s="126"/>
      <c r="F109" s="126"/>
      <c r="G109" s="126"/>
      <c r="H109" s="223"/>
      <c r="I109" s="128">
        <v>90.0</v>
      </c>
      <c r="J109" s="204">
        <v>745.9</v>
      </c>
      <c r="K109" s="204">
        <v>459.89</v>
      </c>
      <c r="L109" s="205">
        <f t="shared" si="20"/>
        <v>61.65571792</v>
      </c>
      <c r="M109" s="63"/>
      <c r="N109" s="63"/>
      <c r="O109" s="63"/>
      <c r="P109" s="63"/>
      <c r="Q109" s="63"/>
      <c r="R109" s="63"/>
      <c r="S109" s="63"/>
      <c r="T109" s="63"/>
      <c r="U109" s="63"/>
      <c r="V109" s="63"/>
      <c r="W109" s="63"/>
      <c r="X109" s="63"/>
      <c r="Y109" s="63"/>
      <c r="Z109" s="63"/>
    </row>
    <row r="110" ht="12.75" customHeight="1">
      <c r="A110" s="63"/>
      <c r="B110" s="220">
        <v>4254.0</v>
      </c>
      <c r="C110" s="222" t="s">
        <v>2049</v>
      </c>
      <c r="D110" s="126"/>
      <c r="E110" s="126"/>
      <c r="F110" s="126"/>
      <c r="G110" s="126"/>
      <c r="H110" s="223"/>
      <c r="I110" s="128">
        <v>91.0</v>
      </c>
      <c r="J110" s="204">
        <v>255.89</v>
      </c>
      <c r="K110" s="204">
        <v>963.86</v>
      </c>
      <c r="L110" s="205">
        <f t="shared" si="20"/>
        <v>376.6696627</v>
      </c>
      <c r="M110" s="63"/>
      <c r="N110" s="63"/>
      <c r="O110" s="63"/>
      <c r="P110" s="63"/>
      <c r="Q110" s="63"/>
      <c r="R110" s="63"/>
      <c r="S110" s="63"/>
      <c r="T110" s="63"/>
      <c r="U110" s="63"/>
      <c r="V110" s="63"/>
      <c r="W110" s="63"/>
      <c r="X110" s="63"/>
      <c r="Y110" s="63"/>
      <c r="Z110" s="63"/>
    </row>
    <row r="111" ht="12.75" customHeight="1">
      <c r="A111" s="63"/>
      <c r="B111" s="220">
        <v>4255.0</v>
      </c>
      <c r="C111" s="222" t="s">
        <v>2050</v>
      </c>
      <c r="D111" s="126"/>
      <c r="E111" s="126"/>
      <c r="F111" s="126"/>
      <c r="G111" s="126"/>
      <c r="H111" s="223"/>
      <c r="I111" s="128">
        <v>92.0</v>
      </c>
      <c r="J111" s="204">
        <v>7455.44</v>
      </c>
      <c r="K111" s="204">
        <v>7594.98</v>
      </c>
      <c r="L111" s="205">
        <f t="shared" si="20"/>
        <v>101.8716535</v>
      </c>
      <c r="M111" s="63"/>
      <c r="N111" s="63"/>
      <c r="O111" s="63"/>
      <c r="P111" s="63"/>
      <c r="Q111" s="63"/>
      <c r="R111" s="63"/>
      <c r="S111" s="63"/>
      <c r="T111" s="63"/>
      <c r="U111" s="63"/>
      <c r="V111" s="63"/>
      <c r="W111" s="63"/>
      <c r="X111" s="63"/>
      <c r="Y111" s="63"/>
      <c r="Z111" s="63"/>
    </row>
    <row r="112" ht="12.75" customHeight="1">
      <c r="A112" s="63"/>
      <c r="B112" s="220">
        <v>4256.0</v>
      </c>
      <c r="C112" s="222" t="s">
        <v>2051</v>
      </c>
      <c r="D112" s="126"/>
      <c r="E112" s="126"/>
      <c r="F112" s="126"/>
      <c r="G112" s="126"/>
      <c r="H112" s="223"/>
      <c r="I112" s="128">
        <v>93.0</v>
      </c>
      <c r="J112" s="204"/>
      <c r="K112" s="204"/>
      <c r="L112" s="205" t="str">
        <f t="shared" si="20"/>
        <v>-</v>
      </c>
      <c r="M112" s="63"/>
      <c r="N112" s="63"/>
      <c r="O112" s="63"/>
      <c r="P112" s="63"/>
      <c r="Q112" s="63"/>
      <c r="R112" s="63"/>
      <c r="S112" s="63"/>
      <c r="T112" s="63"/>
      <c r="U112" s="63"/>
      <c r="V112" s="63"/>
      <c r="W112" s="63"/>
      <c r="X112" s="63"/>
      <c r="Y112" s="63"/>
      <c r="Z112" s="63"/>
    </row>
    <row r="113" ht="12.75" customHeight="1">
      <c r="A113" s="63"/>
      <c r="B113" s="220">
        <v>4257.0</v>
      </c>
      <c r="C113" s="222" t="s">
        <v>2052</v>
      </c>
      <c r="D113" s="126"/>
      <c r="E113" s="126"/>
      <c r="F113" s="126"/>
      <c r="G113" s="126"/>
      <c r="H113" s="223"/>
      <c r="I113" s="128">
        <v>94.0</v>
      </c>
      <c r="J113" s="204">
        <v>6158.07</v>
      </c>
      <c r="K113" s="204">
        <v>10822.9</v>
      </c>
      <c r="L113" s="205">
        <f t="shared" si="20"/>
        <v>175.7514936</v>
      </c>
      <c r="M113" s="63"/>
      <c r="N113" s="63"/>
      <c r="O113" s="63"/>
      <c r="P113" s="63"/>
      <c r="Q113" s="63"/>
      <c r="R113" s="63"/>
      <c r="S113" s="63"/>
      <c r="T113" s="63"/>
      <c r="U113" s="63"/>
      <c r="V113" s="63"/>
      <c r="W113" s="63"/>
      <c r="X113" s="63"/>
      <c r="Y113" s="63"/>
      <c r="Z113" s="63"/>
    </row>
    <row r="114" ht="12.75" customHeight="1">
      <c r="A114" s="63"/>
      <c r="B114" s="220">
        <v>4258.0</v>
      </c>
      <c r="C114" s="222" t="s">
        <v>2053</v>
      </c>
      <c r="D114" s="126"/>
      <c r="E114" s="126"/>
      <c r="F114" s="126"/>
      <c r="G114" s="126"/>
      <c r="H114" s="223"/>
      <c r="I114" s="128">
        <v>95.0</v>
      </c>
      <c r="J114" s="204">
        <v>159.27</v>
      </c>
      <c r="K114" s="204">
        <v>23301.99</v>
      </c>
      <c r="L114" s="205" t="str">
        <f t="shared" si="20"/>
        <v>&gt;&gt;100</v>
      </c>
      <c r="M114" s="63"/>
      <c r="N114" s="63"/>
      <c r="O114" s="63"/>
      <c r="P114" s="63"/>
      <c r="Q114" s="63"/>
      <c r="R114" s="63"/>
      <c r="S114" s="63"/>
      <c r="T114" s="63"/>
      <c r="U114" s="63"/>
      <c r="V114" s="63"/>
      <c r="W114" s="63"/>
      <c r="X114" s="63"/>
      <c r="Y114" s="63"/>
      <c r="Z114" s="63"/>
    </row>
    <row r="115" ht="12.75" customHeight="1">
      <c r="A115" s="63"/>
      <c r="B115" s="220">
        <v>4259.0</v>
      </c>
      <c r="C115" s="222" t="s">
        <v>2054</v>
      </c>
      <c r="D115" s="126"/>
      <c r="E115" s="126"/>
      <c r="F115" s="126"/>
      <c r="G115" s="126"/>
      <c r="H115" s="223"/>
      <c r="I115" s="128">
        <v>96.0</v>
      </c>
      <c r="J115" s="204">
        <v>333.13</v>
      </c>
      <c r="K115" s="204">
        <v>923.57</v>
      </c>
      <c r="L115" s="205">
        <f t="shared" si="20"/>
        <v>277.2401165</v>
      </c>
      <c r="M115" s="63"/>
      <c r="N115" s="63"/>
      <c r="O115" s="63"/>
      <c r="P115" s="63"/>
      <c r="Q115" s="63"/>
      <c r="R115" s="63"/>
      <c r="S115" s="63"/>
      <c r="T115" s="63"/>
      <c r="U115" s="63"/>
      <c r="V115" s="63"/>
      <c r="W115" s="63"/>
      <c r="X115" s="63"/>
      <c r="Y115" s="63"/>
      <c r="Z115" s="63"/>
    </row>
    <row r="116" ht="12.75" customHeight="1">
      <c r="A116" s="63"/>
      <c r="B116" s="220">
        <v>426.0</v>
      </c>
      <c r="C116" s="222" t="s">
        <v>2055</v>
      </c>
      <c r="D116" s="126"/>
      <c r="E116" s="126"/>
      <c r="F116" s="126"/>
      <c r="G116" s="126"/>
      <c r="H116" s="223"/>
      <c r="I116" s="128">
        <v>97.0</v>
      </c>
      <c r="J116" s="204">
        <f t="shared" ref="J116:K116" si="29">ROUND(SUM(J117:J120),2)</f>
        <v>888.97</v>
      </c>
      <c r="K116" s="204">
        <f t="shared" si="29"/>
        <v>684.2</v>
      </c>
      <c r="L116" s="205">
        <f t="shared" si="20"/>
        <v>76.9654769</v>
      </c>
      <c r="M116" s="63"/>
      <c r="N116" s="63"/>
      <c r="O116" s="63"/>
      <c r="P116" s="63"/>
      <c r="Q116" s="63"/>
      <c r="R116" s="63"/>
      <c r="S116" s="63"/>
      <c r="T116" s="63"/>
      <c r="U116" s="63"/>
      <c r="V116" s="63"/>
      <c r="W116" s="63"/>
      <c r="X116" s="63"/>
      <c r="Y116" s="63"/>
      <c r="Z116" s="63"/>
    </row>
    <row r="117" ht="12.75" customHeight="1">
      <c r="A117" s="63"/>
      <c r="B117" s="220">
        <v>4261.0</v>
      </c>
      <c r="C117" s="222" t="s">
        <v>2056</v>
      </c>
      <c r="D117" s="126"/>
      <c r="E117" s="126"/>
      <c r="F117" s="126"/>
      <c r="G117" s="126"/>
      <c r="H117" s="223"/>
      <c r="I117" s="128">
        <v>98.0</v>
      </c>
      <c r="J117" s="204">
        <v>700.64</v>
      </c>
      <c r="K117" s="204">
        <v>573.93</v>
      </c>
      <c r="L117" s="205">
        <f t="shared" si="20"/>
        <v>81.91510619</v>
      </c>
      <c r="M117" s="63"/>
      <c r="N117" s="63"/>
      <c r="O117" s="63"/>
      <c r="P117" s="63"/>
      <c r="Q117" s="63"/>
      <c r="R117" s="63"/>
      <c r="S117" s="63"/>
      <c r="T117" s="63"/>
      <c r="U117" s="63"/>
      <c r="V117" s="63"/>
      <c r="W117" s="63"/>
      <c r="X117" s="63"/>
      <c r="Y117" s="63"/>
      <c r="Z117" s="63"/>
    </row>
    <row r="118" ht="12.75" customHeight="1">
      <c r="A118" s="63"/>
      <c r="B118" s="220">
        <v>4262.0</v>
      </c>
      <c r="C118" s="222" t="s">
        <v>2057</v>
      </c>
      <c r="D118" s="126"/>
      <c r="E118" s="126"/>
      <c r="F118" s="126"/>
      <c r="G118" s="126"/>
      <c r="H118" s="223"/>
      <c r="I118" s="128">
        <v>99.0</v>
      </c>
      <c r="J118" s="204"/>
      <c r="K118" s="204"/>
      <c r="L118" s="205" t="str">
        <f t="shared" si="20"/>
        <v>-</v>
      </c>
      <c r="M118" s="63"/>
      <c r="N118" s="63"/>
      <c r="O118" s="63"/>
      <c r="P118" s="63"/>
      <c r="Q118" s="63"/>
      <c r="R118" s="63"/>
      <c r="S118" s="63"/>
      <c r="T118" s="63"/>
      <c r="U118" s="63"/>
      <c r="V118" s="63"/>
      <c r="W118" s="63"/>
      <c r="X118" s="63"/>
      <c r="Y118" s="63"/>
      <c r="Z118" s="63"/>
    </row>
    <row r="119" ht="12.75" customHeight="1">
      <c r="A119" s="63"/>
      <c r="B119" s="220">
        <v>4263.0</v>
      </c>
      <c r="C119" s="222" t="s">
        <v>2058</v>
      </c>
      <c r="D119" s="126"/>
      <c r="E119" s="126"/>
      <c r="F119" s="126"/>
      <c r="G119" s="126"/>
      <c r="H119" s="223"/>
      <c r="I119" s="128">
        <v>100.0</v>
      </c>
      <c r="J119" s="204">
        <v>15.79</v>
      </c>
      <c r="K119" s="204">
        <v>110.27</v>
      </c>
      <c r="L119" s="205">
        <f t="shared" si="20"/>
        <v>698.3533882</v>
      </c>
      <c r="M119" s="63"/>
      <c r="N119" s="63"/>
      <c r="O119" s="63"/>
      <c r="P119" s="63"/>
      <c r="Q119" s="63"/>
      <c r="R119" s="63"/>
      <c r="S119" s="63"/>
      <c r="T119" s="63"/>
      <c r="U119" s="63"/>
      <c r="V119" s="63"/>
      <c r="W119" s="63"/>
      <c r="X119" s="63"/>
      <c r="Y119" s="63"/>
      <c r="Z119" s="63"/>
    </row>
    <row r="120" ht="12.75" customHeight="1">
      <c r="A120" s="63"/>
      <c r="B120" s="220">
        <v>4264.0</v>
      </c>
      <c r="C120" s="222" t="s">
        <v>2059</v>
      </c>
      <c r="D120" s="126"/>
      <c r="E120" s="126"/>
      <c r="F120" s="126"/>
      <c r="G120" s="126"/>
      <c r="H120" s="223"/>
      <c r="I120" s="128">
        <v>101.0</v>
      </c>
      <c r="J120" s="204">
        <v>172.54</v>
      </c>
      <c r="K120" s="204"/>
      <c r="L120" s="205">
        <f t="shared" si="20"/>
        <v>0</v>
      </c>
      <c r="M120" s="63"/>
      <c r="N120" s="63"/>
      <c r="O120" s="63"/>
      <c r="P120" s="63"/>
      <c r="Q120" s="63"/>
      <c r="R120" s="63"/>
      <c r="S120" s="63"/>
      <c r="T120" s="63"/>
      <c r="U120" s="63"/>
      <c r="V120" s="63"/>
      <c r="W120" s="63"/>
      <c r="X120" s="63"/>
      <c r="Y120" s="63"/>
      <c r="Z120" s="63"/>
    </row>
    <row r="121" ht="12.75" customHeight="1">
      <c r="A121" s="63"/>
      <c r="B121" s="220">
        <v>429.0</v>
      </c>
      <c r="C121" s="222" t="s">
        <v>2060</v>
      </c>
      <c r="D121" s="126"/>
      <c r="E121" s="126"/>
      <c r="F121" s="126"/>
      <c r="G121" s="126"/>
      <c r="H121" s="223"/>
      <c r="I121" s="128">
        <v>102.0</v>
      </c>
      <c r="J121" s="204">
        <f t="shared" ref="J121:K121" si="30">ROUND(SUM(J122:J126),2)</f>
        <v>2400.42</v>
      </c>
      <c r="K121" s="204">
        <f t="shared" si="30"/>
        <v>8071.36</v>
      </c>
      <c r="L121" s="205">
        <f t="shared" si="20"/>
        <v>336.2478233</v>
      </c>
      <c r="M121" s="63"/>
      <c r="N121" s="63"/>
      <c r="O121" s="63"/>
      <c r="P121" s="63"/>
      <c r="Q121" s="63"/>
      <c r="R121" s="63"/>
      <c r="S121" s="63"/>
      <c r="T121" s="63"/>
      <c r="U121" s="63"/>
      <c r="V121" s="63"/>
      <c r="W121" s="63"/>
      <c r="X121" s="63"/>
      <c r="Y121" s="63"/>
      <c r="Z121" s="63"/>
    </row>
    <row r="122" ht="12.75" customHeight="1">
      <c r="A122" s="63"/>
      <c r="B122" s="220">
        <v>4291.0</v>
      </c>
      <c r="C122" s="222" t="s">
        <v>2061</v>
      </c>
      <c r="D122" s="126"/>
      <c r="E122" s="126"/>
      <c r="F122" s="126"/>
      <c r="G122" s="126"/>
      <c r="H122" s="223"/>
      <c r="I122" s="128">
        <v>103.0</v>
      </c>
      <c r="J122" s="204"/>
      <c r="K122" s="204">
        <v>5863.55</v>
      </c>
      <c r="L122" s="205" t="str">
        <f t="shared" si="20"/>
        <v>-</v>
      </c>
      <c r="M122" s="63"/>
      <c r="N122" s="63"/>
      <c r="O122" s="63"/>
      <c r="P122" s="63"/>
      <c r="Q122" s="63"/>
      <c r="R122" s="63"/>
      <c r="S122" s="63"/>
      <c r="T122" s="63"/>
      <c r="U122" s="63"/>
      <c r="V122" s="63"/>
      <c r="W122" s="63"/>
      <c r="X122" s="63"/>
      <c r="Y122" s="63"/>
      <c r="Z122" s="63"/>
    </row>
    <row r="123" ht="12.75" customHeight="1">
      <c r="A123" s="63"/>
      <c r="B123" s="220">
        <v>4292.0</v>
      </c>
      <c r="C123" s="222" t="s">
        <v>2062</v>
      </c>
      <c r="D123" s="126"/>
      <c r="E123" s="126"/>
      <c r="F123" s="126"/>
      <c r="G123" s="126"/>
      <c r="H123" s="223"/>
      <c r="I123" s="128">
        <v>104.0</v>
      </c>
      <c r="J123" s="204">
        <v>1932.44</v>
      </c>
      <c r="K123" s="204">
        <v>1497.75</v>
      </c>
      <c r="L123" s="205">
        <f t="shared" si="20"/>
        <v>77.50564054</v>
      </c>
      <c r="M123" s="63"/>
      <c r="N123" s="63"/>
      <c r="O123" s="63"/>
      <c r="P123" s="63"/>
      <c r="Q123" s="63"/>
      <c r="R123" s="63"/>
      <c r="S123" s="63"/>
      <c r="T123" s="63"/>
      <c r="U123" s="63"/>
      <c r="V123" s="63"/>
      <c r="W123" s="63"/>
      <c r="X123" s="63"/>
      <c r="Y123" s="63"/>
      <c r="Z123" s="63"/>
    </row>
    <row r="124" ht="12.75" customHeight="1">
      <c r="A124" s="63"/>
      <c r="B124" s="220">
        <v>4293.0</v>
      </c>
      <c r="C124" s="222" t="s">
        <v>1967</v>
      </c>
      <c r="D124" s="126"/>
      <c r="E124" s="126"/>
      <c r="F124" s="126"/>
      <c r="G124" s="126"/>
      <c r="H124" s="223"/>
      <c r="I124" s="128">
        <v>105.0</v>
      </c>
      <c r="J124" s="204">
        <v>199.08</v>
      </c>
      <c r="K124" s="204"/>
      <c r="L124" s="205">
        <f t="shared" si="20"/>
        <v>0</v>
      </c>
      <c r="M124" s="63"/>
      <c r="N124" s="63"/>
      <c r="O124" s="63"/>
      <c r="P124" s="63"/>
      <c r="Q124" s="63"/>
      <c r="R124" s="63"/>
      <c r="S124" s="63"/>
      <c r="T124" s="63"/>
      <c r="U124" s="63"/>
      <c r="V124" s="63"/>
      <c r="W124" s="63"/>
      <c r="X124" s="63"/>
      <c r="Y124" s="63"/>
      <c r="Z124" s="63"/>
    </row>
    <row r="125" ht="12.75" customHeight="1">
      <c r="A125" s="63"/>
      <c r="B125" s="220">
        <v>4294.0</v>
      </c>
      <c r="C125" s="222" t="s">
        <v>2063</v>
      </c>
      <c r="D125" s="126"/>
      <c r="E125" s="126"/>
      <c r="F125" s="126"/>
      <c r="G125" s="126"/>
      <c r="H125" s="223"/>
      <c r="I125" s="128">
        <v>106.0</v>
      </c>
      <c r="J125" s="204"/>
      <c r="K125" s="204">
        <v>710.06</v>
      </c>
      <c r="L125" s="205" t="str">
        <f t="shared" si="20"/>
        <v>-</v>
      </c>
      <c r="M125" s="63"/>
      <c r="N125" s="63"/>
      <c r="O125" s="63"/>
      <c r="P125" s="63"/>
      <c r="Q125" s="63"/>
      <c r="R125" s="63"/>
      <c r="S125" s="63"/>
      <c r="T125" s="63"/>
      <c r="U125" s="63"/>
      <c r="V125" s="63"/>
      <c r="W125" s="63"/>
      <c r="X125" s="63"/>
      <c r="Y125" s="63"/>
      <c r="Z125" s="63"/>
    </row>
    <row r="126" ht="12.75" customHeight="1">
      <c r="A126" s="63"/>
      <c r="B126" s="220">
        <v>4295.0</v>
      </c>
      <c r="C126" s="222" t="s">
        <v>2064</v>
      </c>
      <c r="D126" s="126"/>
      <c r="E126" s="126"/>
      <c r="F126" s="126"/>
      <c r="G126" s="126"/>
      <c r="H126" s="223"/>
      <c r="I126" s="128">
        <v>107.0</v>
      </c>
      <c r="J126" s="204">
        <v>268.9</v>
      </c>
      <c r="K126" s="204"/>
      <c r="L126" s="205">
        <f t="shared" si="20"/>
        <v>0</v>
      </c>
      <c r="M126" s="63"/>
      <c r="N126" s="63"/>
      <c r="O126" s="63"/>
      <c r="P126" s="63"/>
      <c r="Q126" s="63"/>
      <c r="R126" s="63"/>
      <c r="S126" s="63"/>
      <c r="T126" s="63"/>
      <c r="U126" s="63"/>
      <c r="V126" s="63"/>
      <c r="W126" s="63"/>
      <c r="X126" s="63"/>
      <c r="Y126" s="63"/>
      <c r="Z126" s="63"/>
    </row>
    <row r="127" ht="12.75" customHeight="1">
      <c r="A127" s="63"/>
      <c r="B127" s="220">
        <v>43.0</v>
      </c>
      <c r="C127" s="222" t="s">
        <v>2065</v>
      </c>
      <c r="D127" s="126"/>
      <c r="E127" s="126"/>
      <c r="F127" s="126"/>
      <c r="G127" s="126"/>
      <c r="H127" s="223"/>
      <c r="I127" s="128">
        <v>108.0</v>
      </c>
      <c r="J127" s="204">
        <v>139.23</v>
      </c>
      <c r="K127" s="204">
        <v>429.48</v>
      </c>
      <c r="L127" s="205">
        <f t="shared" si="20"/>
        <v>308.4680026</v>
      </c>
      <c r="M127" s="63"/>
      <c r="N127" s="63"/>
      <c r="O127" s="63"/>
      <c r="P127" s="63"/>
      <c r="Q127" s="63"/>
      <c r="R127" s="63"/>
      <c r="S127" s="63"/>
      <c r="T127" s="63"/>
      <c r="U127" s="63"/>
      <c r="V127" s="63"/>
      <c r="W127" s="63"/>
      <c r="X127" s="63"/>
      <c r="Y127" s="63"/>
      <c r="Z127" s="63"/>
    </row>
    <row r="128" ht="12.75" customHeight="1">
      <c r="A128" s="63"/>
      <c r="B128" s="220">
        <v>44.0</v>
      </c>
      <c r="C128" s="222" t="s">
        <v>2066</v>
      </c>
      <c r="D128" s="126"/>
      <c r="E128" s="126"/>
      <c r="F128" s="126"/>
      <c r="G128" s="126"/>
      <c r="H128" s="223"/>
      <c r="I128" s="128">
        <v>109.0</v>
      </c>
      <c r="J128" s="204">
        <f t="shared" ref="J128:K128" si="31">ROUND(J129+J130+J134,2)</f>
        <v>1615.9</v>
      </c>
      <c r="K128" s="204">
        <f t="shared" si="31"/>
        <v>1571.45</v>
      </c>
      <c r="L128" s="205">
        <f t="shared" si="20"/>
        <v>97.24921097</v>
      </c>
      <c r="M128" s="63"/>
      <c r="N128" s="63"/>
      <c r="O128" s="63"/>
      <c r="P128" s="63"/>
      <c r="Q128" s="63"/>
      <c r="R128" s="63"/>
      <c r="S128" s="63"/>
      <c r="T128" s="63"/>
      <c r="U128" s="63"/>
      <c r="V128" s="63"/>
      <c r="W128" s="63"/>
      <c r="X128" s="63"/>
      <c r="Y128" s="63"/>
      <c r="Z128" s="63"/>
    </row>
    <row r="129" ht="12.75" customHeight="1">
      <c r="A129" s="63"/>
      <c r="B129" s="220">
        <v>441.0</v>
      </c>
      <c r="C129" s="222" t="s">
        <v>2067</v>
      </c>
      <c r="D129" s="126"/>
      <c r="E129" s="126"/>
      <c r="F129" s="126"/>
      <c r="G129" s="126"/>
      <c r="H129" s="223"/>
      <c r="I129" s="128">
        <v>110.0</v>
      </c>
      <c r="J129" s="204"/>
      <c r="K129" s="204"/>
      <c r="L129" s="205" t="str">
        <f t="shared" si="20"/>
        <v>-</v>
      </c>
      <c r="M129" s="63"/>
      <c r="N129" s="63"/>
      <c r="O129" s="63"/>
      <c r="P129" s="63"/>
      <c r="Q129" s="63"/>
      <c r="R129" s="63"/>
      <c r="S129" s="63"/>
      <c r="T129" s="63"/>
      <c r="U129" s="63"/>
      <c r="V129" s="63"/>
      <c r="W129" s="63"/>
      <c r="X129" s="63"/>
      <c r="Y129" s="63"/>
      <c r="Z129" s="63"/>
    </row>
    <row r="130" ht="12.75" customHeight="1">
      <c r="A130" s="63"/>
      <c r="B130" s="220">
        <v>442.0</v>
      </c>
      <c r="C130" s="222" t="s">
        <v>2068</v>
      </c>
      <c r="D130" s="126"/>
      <c r="E130" s="126"/>
      <c r="F130" s="126"/>
      <c r="G130" s="126"/>
      <c r="H130" s="223"/>
      <c r="I130" s="128">
        <v>111.0</v>
      </c>
      <c r="J130" s="204">
        <f t="shared" ref="J130:K130" si="32">ROUND(SUM(J131:J133),2)</f>
        <v>0</v>
      </c>
      <c r="K130" s="204">
        <f t="shared" si="32"/>
        <v>0</v>
      </c>
      <c r="L130" s="205" t="str">
        <f t="shared" si="20"/>
        <v>-</v>
      </c>
      <c r="M130" s="63"/>
      <c r="N130" s="63"/>
      <c r="O130" s="63"/>
      <c r="P130" s="63"/>
      <c r="Q130" s="63"/>
      <c r="R130" s="63"/>
      <c r="S130" s="63"/>
      <c r="T130" s="63"/>
      <c r="U130" s="63"/>
      <c r="V130" s="63"/>
      <c r="W130" s="63"/>
      <c r="X130" s="63"/>
      <c r="Y130" s="63"/>
      <c r="Z130" s="63"/>
    </row>
    <row r="131" ht="12.75" customHeight="1">
      <c r="A131" s="63"/>
      <c r="B131" s="220">
        <v>4421.0</v>
      </c>
      <c r="C131" s="222" t="s">
        <v>2069</v>
      </c>
      <c r="D131" s="126"/>
      <c r="E131" s="126"/>
      <c r="F131" s="126"/>
      <c r="G131" s="126"/>
      <c r="H131" s="223"/>
      <c r="I131" s="128">
        <v>112.0</v>
      </c>
      <c r="J131" s="204"/>
      <c r="K131" s="204"/>
      <c r="L131" s="205" t="str">
        <f t="shared" si="20"/>
        <v>-</v>
      </c>
      <c r="M131" s="63"/>
      <c r="N131" s="63"/>
      <c r="O131" s="63"/>
      <c r="P131" s="63"/>
      <c r="Q131" s="63"/>
      <c r="R131" s="63"/>
      <c r="S131" s="63"/>
      <c r="T131" s="63"/>
      <c r="U131" s="63"/>
      <c r="V131" s="63"/>
      <c r="W131" s="63"/>
      <c r="X131" s="63"/>
      <c r="Y131" s="63"/>
      <c r="Z131" s="63"/>
    </row>
    <row r="132" ht="12.75" customHeight="1">
      <c r="A132" s="63"/>
      <c r="B132" s="220">
        <v>4422.0</v>
      </c>
      <c r="C132" s="222" t="s">
        <v>2070</v>
      </c>
      <c r="D132" s="126"/>
      <c r="E132" s="126"/>
      <c r="F132" s="126"/>
      <c r="G132" s="126"/>
      <c r="H132" s="223"/>
      <c r="I132" s="128">
        <v>113.0</v>
      </c>
      <c r="J132" s="204"/>
      <c r="K132" s="204"/>
      <c r="L132" s="205" t="str">
        <f t="shared" si="20"/>
        <v>-</v>
      </c>
      <c r="M132" s="63"/>
      <c r="N132" s="63"/>
      <c r="O132" s="63"/>
      <c r="P132" s="63"/>
      <c r="Q132" s="63"/>
      <c r="R132" s="63"/>
      <c r="S132" s="63"/>
      <c r="T132" s="63"/>
      <c r="U132" s="63"/>
      <c r="V132" s="63"/>
      <c r="W132" s="63"/>
      <c r="X132" s="63"/>
      <c r="Y132" s="63"/>
      <c r="Z132" s="63"/>
    </row>
    <row r="133" ht="12.75" customHeight="1">
      <c r="A133" s="63"/>
      <c r="B133" s="220">
        <v>4423.0</v>
      </c>
      <c r="C133" s="222" t="s">
        <v>2071</v>
      </c>
      <c r="D133" s="126"/>
      <c r="E133" s="126"/>
      <c r="F133" s="126"/>
      <c r="G133" s="126"/>
      <c r="H133" s="223"/>
      <c r="I133" s="128">
        <v>114.0</v>
      </c>
      <c r="J133" s="204"/>
      <c r="K133" s="204"/>
      <c r="L133" s="205" t="str">
        <f t="shared" si="20"/>
        <v>-</v>
      </c>
      <c r="M133" s="63"/>
      <c r="N133" s="63"/>
      <c r="O133" s="63"/>
      <c r="P133" s="63"/>
      <c r="Q133" s="63"/>
      <c r="R133" s="63"/>
      <c r="S133" s="63"/>
      <c r="T133" s="63"/>
      <c r="U133" s="63"/>
      <c r="V133" s="63"/>
      <c r="W133" s="63"/>
      <c r="X133" s="63"/>
      <c r="Y133" s="63"/>
      <c r="Z133" s="63"/>
    </row>
    <row r="134" ht="12.75" customHeight="1">
      <c r="A134" s="63"/>
      <c r="B134" s="220">
        <v>443.0</v>
      </c>
      <c r="C134" s="222" t="s">
        <v>2072</v>
      </c>
      <c r="D134" s="126"/>
      <c r="E134" s="126"/>
      <c r="F134" s="126"/>
      <c r="G134" s="126"/>
      <c r="H134" s="223"/>
      <c r="I134" s="128">
        <v>115.0</v>
      </c>
      <c r="J134" s="204">
        <f t="shared" ref="J134:K134" si="33">ROUND(SUM(J135:J138),2)</f>
        <v>1615.9</v>
      </c>
      <c r="K134" s="204">
        <f t="shared" si="33"/>
        <v>1571.45</v>
      </c>
      <c r="L134" s="205">
        <f t="shared" si="20"/>
        <v>97.24921097</v>
      </c>
      <c r="M134" s="63"/>
      <c r="N134" s="63"/>
      <c r="O134" s="63"/>
      <c r="P134" s="63"/>
      <c r="Q134" s="63"/>
      <c r="R134" s="63"/>
      <c r="S134" s="63"/>
      <c r="T134" s="63"/>
      <c r="U134" s="63"/>
      <c r="V134" s="63"/>
      <c r="W134" s="63"/>
      <c r="X134" s="63"/>
      <c r="Y134" s="63"/>
      <c r="Z134" s="63"/>
    </row>
    <row r="135" ht="12.75" customHeight="1">
      <c r="A135" s="63"/>
      <c r="B135" s="220">
        <v>4431.0</v>
      </c>
      <c r="C135" s="222" t="s">
        <v>2073</v>
      </c>
      <c r="D135" s="126"/>
      <c r="E135" s="126"/>
      <c r="F135" s="126"/>
      <c r="G135" s="126"/>
      <c r="H135" s="223"/>
      <c r="I135" s="128">
        <v>116.0</v>
      </c>
      <c r="J135" s="204">
        <v>1614.84</v>
      </c>
      <c r="K135" s="204">
        <v>1571.45</v>
      </c>
      <c r="L135" s="205">
        <f t="shared" si="20"/>
        <v>97.31304649</v>
      </c>
      <c r="M135" s="63"/>
      <c r="N135" s="63"/>
      <c r="O135" s="63"/>
      <c r="P135" s="63"/>
      <c r="Q135" s="63"/>
      <c r="R135" s="63"/>
      <c r="S135" s="63"/>
      <c r="T135" s="63"/>
      <c r="U135" s="63"/>
      <c r="V135" s="63"/>
      <c r="W135" s="63"/>
      <c r="X135" s="63"/>
      <c r="Y135" s="63"/>
      <c r="Z135" s="63"/>
    </row>
    <row r="136" ht="12.75" customHeight="1">
      <c r="A136" s="63"/>
      <c r="B136" s="220">
        <v>4432.0</v>
      </c>
      <c r="C136" s="222" t="s">
        <v>2074</v>
      </c>
      <c r="D136" s="126"/>
      <c r="E136" s="126"/>
      <c r="F136" s="126"/>
      <c r="G136" s="126"/>
      <c r="H136" s="223"/>
      <c r="I136" s="128">
        <v>117.0</v>
      </c>
      <c r="J136" s="204">
        <v>1.06</v>
      </c>
      <c r="K136" s="204"/>
      <c r="L136" s="205">
        <f t="shared" si="20"/>
        <v>0</v>
      </c>
      <c r="M136" s="63"/>
      <c r="N136" s="63"/>
      <c r="O136" s="63"/>
      <c r="P136" s="63"/>
      <c r="Q136" s="63"/>
      <c r="R136" s="63"/>
      <c r="S136" s="63"/>
      <c r="T136" s="63"/>
      <c r="U136" s="63"/>
      <c r="V136" s="63"/>
      <c r="W136" s="63"/>
      <c r="X136" s="63"/>
      <c r="Y136" s="63"/>
      <c r="Z136" s="63"/>
    </row>
    <row r="137" ht="12.75" customHeight="1">
      <c r="A137" s="63"/>
      <c r="B137" s="220">
        <v>4433.0</v>
      </c>
      <c r="C137" s="222" t="s">
        <v>2075</v>
      </c>
      <c r="D137" s="126"/>
      <c r="E137" s="126"/>
      <c r="F137" s="126"/>
      <c r="G137" s="126"/>
      <c r="H137" s="223"/>
      <c r="I137" s="128">
        <v>118.0</v>
      </c>
      <c r="J137" s="204"/>
      <c r="K137" s="204"/>
      <c r="L137" s="205" t="str">
        <f t="shared" si="20"/>
        <v>-</v>
      </c>
      <c r="M137" s="63"/>
      <c r="N137" s="63"/>
      <c r="O137" s="63"/>
      <c r="P137" s="63"/>
      <c r="Q137" s="63"/>
      <c r="R137" s="63"/>
      <c r="S137" s="63"/>
      <c r="T137" s="63"/>
      <c r="U137" s="63"/>
      <c r="V137" s="63"/>
      <c r="W137" s="63"/>
      <c r="X137" s="63"/>
      <c r="Y137" s="63"/>
      <c r="Z137" s="63"/>
    </row>
    <row r="138" ht="12.75" customHeight="1">
      <c r="A138" s="63"/>
      <c r="B138" s="220">
        <v>4434.0</v>
      </c>
      <c r="C138" s="222" t="s">
        <v>2076</v>
      </c>
      <c r="D138" s="126"/>
      <c r="E138" s="126"/>
      <c r="F138" s="126"/>
      <c r="G138" s="126"/>
      <c r="H138" s="223"/>
      <c r="I138" s="128">
        <v>119.0</v>
      </c>
      <c r="J138" s="204"/>
      <c r="K138" s="204"/>
      <c r="L138" s="205" t="str">
        <f t="shared" si="20"/>
        <v>-</v>
      </c>
      <c r="M138" s="63"/>
      <c r="N138" s="63"/>
      <c r="O138" s="63"/>
      <c r="P138" s="63"/>
      <c r="Q138" s="63"/>
      <c r="R138" s="63"/>
      <c r="S138" s="63"/>
      <c r="T138" s="63"/>
      <c r="U138" s="63"/>
      <c r="V138" s="63"/>
      <c r="W138" s="63"/>
      <c r="X138" s="63"/>
      <c r="Y138" s="63"/>
      <c r="Z138" s="63"/>
    </row>
    <row r="139" ht="12.75" customHeight="1">
      <c r="A139" s="63"/>
      <c r="B139" s="220">
        <v>45.0</v>
      </c>
      <c r="C139" s="222" t="s">
        <v>2077</v>
      </c>
      <c r="D139" s="126"/>
      <c r="E139" s="126"/>
      <c r="F139" s="126"/>
      <c r="G139" s="126"/>
      <c r="H139" s="223"/>
      <c r="I139" s="128">
        <v>120.0</v>
      </c>
      <c r="J139" s="204">
        <f t="shared" ref="J139:K139" si="34">ROUND(J140+J144,2)</f>
        <v>0</v>
      </c>
      <c r="K139" s="204">
        <f t="shared" si="34"/>
        <v>0</v>
      </c>
      <c r="L139" s="205" t="str">
        <f t="shared" si="20"/>
        <v>-</v>
      </c>
      <c r="M139" s="63"/>
      <c r="N139" s="63"/>
      <c r="O139" s="63"/>
      <c r="P139" s="63"/>
      <c r="Q139" s="63"/>
      <c r="R139" s="63"/>
      <c r="S139" s="63"/>
      <c r="T139" s="63"/>
      <c r="U139" s="63"/>
      <c r="V139" s="63"/>
      <c r="W139" s="63"/>
      <c r="X139" s="63"/>
      <c r="Y139" s="63"/>
      <c r="Z139" s="63"/>
    </row>
    <row r="140" ht="12.75" customHeight="1">
      <c r="A140" s="63"/>
      <c r="B140" s="220">
        <v>451.0</v>
      </c>
      <c r="C140" s="222" t="s">
        <v>2078</v>
      </c>
      <c r="D140" s="126"/>
      <c r="E140" s="126"/>
      <c r="F140" s="126"/>
      <c r="G140" s="126"/>
      <c r="H140" s="223"/>
      <c r="I140" s="128">
        <v>121.0</v>
      </c>
      <c r="J140" s="204">
        <f t="shared" ref="J140:K140" si="35">ROUND(SUM(J141:J143),2)</f>
        <v>0</v>
      </c>
      <c r="K140" s="204">
        <f t="shared" si="35"/>
        <v>0</v>
      </c>
      <c r="L140" s="205" t="str">
        <f t="shared" si="20"/>
        <v>-</v>
      </c>
      <c r="M140" s="63"/>
      <c r="N140" s="63"/>
      <c r="O140" s="63"/>
      <c r="P140" s="63"/>
      <c r="Q140" s="63"/>
      <c r="R140" s="63"/>
      <c r="S140" s="63"/>
      <c r="T140" s="63"/>
      <c r="U140" s="63"/>
      <c r="V140" s="63"/>
      <c r="W140" s="63"/>
      <c r="X140" s="63"/>
      <c r="Y140" s="63"/>
      <c r="Z140" s="63"/>
    </row>
    <row r="141" ht="12.75" customHeight="1">
      <c r="A141" s="63"/>
      <c r="B141" s="220">
        <v>4511.0</v>
      </c>
      <c r="C141" s="222" t="s">
        <v>2079</v>
      </c>
      <c r="D141" s="126"/>
      <c r="E141" s="126"/>
      <c r="F141" s="126"/>
      <c r="G141" s="126"/>
      <c r="H141" s="223"/>
      <c r="I141" s="128">
        <v>122.0</v>
      </c>
      <c r="J141" s="204"/>
      <c r="K141" s="204"/>
      <c r="L141" s="205" t="str">
        <f t="shared" si="20"/>
        <v>-</v>
      </c>
      <c r="M141" s="63"/>
      <c r="N141" s="63"/>
      <c r="O141" s="63"/>
      <c r="P141" s="63"/>
      <c r="Q141" s="63"/>
      <c r="R141" s="63"/>
      <c r="S141" s="63"/>
      <c r="T141" s="63"/>
      <c r="U141" s="63"/>
      <c r="V141" s="63"/>
      <c r="W141" s="63"/>
      <c r="X141" s="63"/>
      <c r="Y141" s="63"/>
      <c r="Z141" s="63"/>
    </row>
    <row r="142" ht="12.75" customHeight="1">
      <c r="A142" s="63"/>
      <c r="B142" s="220">
        <v>4512.0</v>
      </c>
      <c r="C142" s="222" t="s">
        <v>2080</v>
      </c>
      <c r="D142" s="126"/>
      <c r="E142" s="126"/>
      <c r="F142" s="126"/>
      <c r="G142" s="126"/>
      <c r="H142" s="223"/>
      <c r="I142" s="128">
        <v>123.0</v>
      </c>
      <c r="J142" s="204"/>
      <c r="K142" s="204"/>
      <c r="L142" s="205" t="str">
        <f t="shared" si="20"/>
        <v>-</v>
      </c>
      <c r="M142" s="63"/>
      <c r="N142" s="63"/>
      <c r="O142" s="63"/>
      <c r="P142" s="63"/>
      <c r="Q142" s="63"/>
      <c r="R142" s="63"/>
      <c r="S142" s="63"/>
      <c r="T142" s="63"/>
      <c r="U142" s="63"/>
      <c r="V142" s="63"/>
      <c r="W142" s="63"/>
      <c r="X142" s="63"/>
      <c r="Y142" s="63"/>
      <c r="Z142" s="63"/>
    </row>
    <row r="143" ht="12.75" customHeight="1">
      <c r="A143" s="63"/>
      <c r="B143" s="220">
        <v>4513.0</v>
      </c>
      <c r="C143" s="222" t="s">
        <v>2081</v>
      </c>
      <c r="D143" s="126"/>
      <c r="E143" s="126"/>
      <c r="F143" s="126"/>
      <c r="G143" s="126"/>
      <c r="H143" s="223"/>
      <c r="I143" s="128">
        <v>124.0</v>
      </c>
      <c r="J143" s="204"/>
      <c r="K143" s="204"/>
      <c r="L143" s="205" t="str">
        <f t="shared" si="20"/>
        <v>-</v>
      </c>
      <c r="M143" s="63"/>
      <c r="N143" s="63"/>
      <c r="O143" s="63"/>
      <c r="P143" s="63"/>
      <c r="Q143" s="63"/>
      <c r="R143" s="63"/>
      <c r="S143" s="63"/>
      <c r="T143" s="63"/>
      <c r="U143" s="63"/>
      <c r="V143" s="63"/>
      <c r="W143" s="63"/>
      <c r="X143" s="63"/>
      <c r="Y143" s="63"/>
      <c r="Z143" s="63"/>
    </row>
    <row r="144" ht="12.75" customHeight="1">
      <c r="A144" s="63"/>
      <c r="B144" s="220">
        <v>452.0</v>
      </c>
      <c r="C144" s="222" t="s">
        <v>2082</v>
      </c>
      <c r="D144" s="126"/>
      <c r="E144" s="126"/>
      <c r="F144" s="126"/>
      <c r="G144" s="126"/>
      <c r="H144" s="223"/>
      <c r="I144" s="128">
        <v>125.0</v>
      </c>
      <c r="J144" s="204">
        <f t="shared" ref="J144:K144" si="36">ROUND(J145+J146,2)</f>
        <v>0</v>
      </c>
      <c r="K144" s="204">
        <f t="shared" si="36"/>
        <v>0</v>
      </c>
      <c r="L144" s="205" t="str">
        <f t="shared" si="20"/>
        <v>-</v>
      </c>
      <c r="M144" s="63"/>
      <c r="N144" s="63"/>
      <c r="O144" s="63"/>
      <c r="P144" s="63"/>
      <c r="Q144" s="63"/>
      <c r="R144" s="63"/>
      <c r="S144" s="63"/>
      <c r="T144" s="63"/>
      <c r="U144" s="63"/>
      <c r="V144" s="63"/>
      <c r="W144" s="63"/>
      <c r="X144" s="63"/>
      <c r="Y144" s="63"/>
      <c r="Z144" s="63"/>
    </row>
    <row r="145" ht="12.75" customHeight="1">
      <c r="A145" s="63"/>
      <c r="B145" s="220">
        <v>4521.0</v>
      </c>
      <c r="C145" s="222" t="s">
        <v>2083</v>
      </c>
      <c r="D145" s="126"/>
      <c r="E145" s="126"/>
      <c r="F145" s="126"/>
      <c r="G145" s="126"/>
      <c r="H145" s="223"/>
      <c r="I145" s="128">
        <v>126.0</v>
      </c>
      <c r="J145" s="204"/>
      <c r="K145" s="204"/>
      <c r="L145" s="205" t="str">
        <f t="shared" si="20"/>
        <v>-</v>
      </c>
      <c r="M145" s="63"/>
      <c r="N145" s="63"/>
      <c r="O145" s="63"/>
      <c r="P145" s="63"/>
      <c r="Q145" s="63"/>
      <c r="R145" s="63"/>
      <c r="S145" s="63"/>
      <c r="T145" s="63"/>
      <c r="U145" s="63"/>
      <c r="V145" s="63"/>
      <c r="W145" s="63"/>
      <c r="X145" s="63"/>
      <c r="Y145" s="63"/>
      <c r="Z145" s="63"/>
    </row>
    <row r="146" ht="12.75" customHeight="1">
      <c r="A146" s="63"/>
      <c r="B146" s="220">
        <v>4522.0</v>
      </c>
      <c r="C146" s="222" t="s">
        <v>2084</v>
      </c>
      <c r="D146" s="126"/>
      <c r="E146" s="126"/>
      <c r="F146" s="126"/>
      <c r="G146" s="126"/>
      <c r="H146" s="223"/>
      <c r="I146" s="128">
        <v>127.0</v>
      </c>
      <c r="J146" s="204"/>
      <c r="K146" s="204"/>
      <c r="L146" s="205" t="str">
        <f t="shared" si="20"/>
        <v>-</v>
      </c>
      <c r="M146" s="63"/>
      <c r="N146" s="63"/>
      <c r="O146" s="63"/>
      <c r="P146" s="63"/>
      <c r="Q146" s="63"/>
      <c r="R146" s="63"/>
      <c r="S146" s="63"/>
      <c r="T146" s="63"/>
      <c r="U146" s="63"/>
      <c r="V146" s="63"/>
      <c r="W146" s="63"/>
      <c r="X146" s="63"/>
      <c r="Y146" s="63"/>
      <c r="Z146" s="63"/>
    </row>
    <row r="147" ht="12.75" customHeight="1">
      <c r="A147" s="63"/>
      <c r="B147" s="220">
        <v>46.0</v>
      </c>
      <c r="C147" s="222" t="s">
        <v>2085</v>
      </c>
      <c r="D147" s="126"/>
      <c r="E147" s="126"/>
      <c r="F147" s="126"/>
      <c r="G147" s="126"/>
      <c r="H147" s="223"/>
      <c r="I147" s="128">
        <v>128.0</v>
      </c>
      <c r="J147" s="204">
        <f t="shared" ref="J147:K147" si="37">ROUND(J148+J153,2)</f>
        <v>0</v>
      </c>
      <c r="K147" s="204">
        <f t="shared" si="37"/>
        <v>0</v>
      </c>
      <c r="L147" s="205" t="str">
        <f t="shared" si="20"/>
        <v>-</v>
      </c>
      <c r="M147" s="63"/>
      <c r="N147" s="63"/>
      <c r="O147" s="63"/>
      <c r="P147" s="63"/>
      <c r="Q147" s="63"/>
      <c r="R147" s="63"/>
      <c r="S147" s="63"/>
      <c r="T147" s="63"/>
      <c r="U147" s="63"/>
      <c r="V147" s="63"/>
      <c r="W147" s="63"/>
      <c r="X147" s="63"/>
      <c r="Y147" s="63"/>
      <c r="Z147" s="63"/>
    </row>
    <row r="148" ht="12.75" customHeight="1">
      <c r="A148" s="63"/>
      <c r="B148" s="220">
        <v>461.0</v>
      </c>
      <c r="C148" s="222" t="s">
        <v>2086</v>
      </c>
      <c r="D148" s="126"/>
      <c r="E148" s="126"/>
      <c r="F148" s="126"/>
      <c r="G148" s="126"/>
      <c r="H148" s="223"/>
      <c r="I148" s="128">
        <v>129.0</v>
      </c>
      <c r="J148" s="204">
        <f t="shared" ref="J148:K148" si="38">ROUND(SUM(J149:J152),2)</f>
        <v>0</v>
      </c>
      <c r="K148" s="204">
        <f t="shared" si="38"/>
        <v>0</v>
      </c>
      <c r="L148" s="205" t="str">
        <f t="shared" si="20"/>
        <v>-</v>
      </c>
      <c r="M148" s="63"/>
      <c r="N148" s="63"/>
      <c r="O148" s="63"/>
      <c r="P148" s="63"/>
      <c r="Q148" s="63"/>
      <c r="R148" s="63"/>
      <c r="S148" s="63"/>
      <c r="T148" s="63"/>
      <c r="U148" s="63"/>
      <c r="V148" s="63"/>
      <c r="W148" s="63"/>
      <c r="X148" s="63"/>
      <c r="Y148" s="63"/>
      <c r="Z148" s="63"/>
    </row>
    <row r="149" ht="12.75" customHeight="1">
      <c r="A149" s="63"/>
      <c r="B149" s="220">
        <v>4611.0</v>
      </c>
      <c r="C149" s="222" t="s">
        <v>2087</v>
      </c>
      <c r="D149" s="126"/>
      <c r="E149" s="126"/>
      <c r="F149" s="126"/>
      <c r="G149" s="126"/>
      <c r="H149" s="223"/>
      <c r="I149" s="128">
        <v>130.0</v>
      </c>
      <c r="J149" s="204"/>
      <c r="K149" s="204"/>
      <c r="L149" s="205" t="str">
        <f t="shared" si="20"/>
        <v>-</v>
      </c>
      <c r="M149" s="63"/>
      <c r="N149" s="63"/>
      <c r="O149" s="63"/>
      <c r="P149" s="63"/>
      <c r="Q149" s="63"/>
      <c r="R149" s="63"/>
      <c r="S149" s="63"/>
      <c r="T149" s="63"/>
      <c r="U149" s="63"/>
      <c r="V149" s="63"/>
      <c r="W149" s="63"/>
      <c r="X149" s="63"/>
      <c r="Y149" s="63"/>
      <c r="Z149" s="63"/>
    </row>
    <row r="150" ht="12.75" customHeight="1">
      <c r="A150" s="63"/>
      <c r="B150" s="220">
        <v>4612.0</v>
      </c>
      <c r="C150" s="222" t="s">
        <v>2088</v>
      </c>
      <c r="D150" s="126"/>
      <c r="E150" s="126"/>
      <c r="F150" s="126"/>
      <c r="G150" s="126"/>
      <c r="H150" s="223"/>
      <c r="I150" s="128">
        <v>131.0</v>
      </c>
      <c r="J150" s="204"/>
      <c r="K150" s="204"/>
      <c r="L150" s="205" t="str">
        <f t="shared" si="20"/>
        <v>-</v>
      </c>
      <c r="M150" s="63"/>
      <c r="N150" s="63"/>
      <c r="O150" s="63"/>
      <c r="P150" s="63"/>
      <c r="Q150" s="63"/>
      <c r="R150" s="63"/>
      <c r="S150" s="63"/>
      <c r="T150" s="63"/>
      <c r="U150" s="63"/>
      <c r="V150" s="63"/>
      <c r="W150" s="63"/>
      <c r="X150" s="63"/>
      <c r="Y150" s="63"/>
      <c r="Z150" s="63"/>
    </row>
    <row r="151" ht="12.75" customHeight="1">
      <c r="A151" s="63"/>
      <c r="B151" s="220">
        <v>4613.0</v>
      </c>
      <c r="C151" s="222" t="s">
        <v>2089</v>
      </c>
      <c r="D151" s="126"/>
      <c r="E151" s="126"/>
      <c r="F151" s="126"/>
      <c r="G151" s="126"/>
      <c r="H151" s="223"/>
      <c r="I151" s="128">
        <v>132.0</v>
      </c>
      <c r="J151" s="204"/>
      <c r="K151" s="204"/>
      <c r="L151" s="205" t="str">
        <f t="shared" si="20"/>
        <v>-</v>
      </c>
      <c r="M151" s="63"/>
      <c r="N151" s="63"/>
      <c r="O151" s="63"/>
      <c r="P151" s="63"/>
      <c r="Q151" s="63"/>
      <c r="R151" s="63"/>
      <c r="S151" s="63"/>
      <c r="T151" s="63"/>
      <c r="U151" s="63"/>
      <c r="V151" s="63"/>
      <c r="W151" s="63"/>
      <c r="X151" s="63"/>
      <c r="Y151" s="63"/>
      <c r="Z151" s="63"/>
    </row>
    <row r="152" ht="12.75" customHeight="1">
      <c r="A152" s="63"/>
      <c r="B152" s="220">
        <v>4614.0</v>
      </c>
      <c r="C152" s="222" t="s">
        <v>2090</v>
      </c>
      <c r="D152" s="126"/>
      <c r="E152" s="126"/>
      <c r="F152" s="126"/>
      <c r="G152" s="126"/>
      <c r="H152" s="223"/>
      <c r="I152" s="128">
        <v>133.0</v>
      </c>
      <c r="J152" s="204"/>
      <c r="K152" s="204"/>
      <c r="L152" s="205" t="str">
        <f t="shared" si="20"/>
        <v>-</v>
      </c>
      <c r="M152" s="63"/>
      <c r="N152" s="63"/>
      <c r="O152" s="63"/>
      <c r="P152" s="63"/>
      <c r="Q152" s="63"/>
      <c r="R152" s="63"/>
      <c r="S152" s="63"/>
      <c r="T152" s="63"/>
      <c r="U152" s="63"/>
      <c r="V152" s="63"/>
      <c r="W152" s="63"/>
      <c r="X152" s="63"/>
      <c r="Y152" s="63"/>
      <c r="Z152" s="63"/>
    </row>
    <row r="153" ht="12.75" customHeight="1">
      <c r="A153" s="63"/>
      <c r="B153" s="220">
        <v>462.0</v>
      </c>
      <c r="C153" s="222" t="s">
        <v>2091</v>
      </c>
      <c r="D153" s="126"/>
      <c r="E153" s="126"/>
      <c r="F153" s="126"/>
      <c r="G153" s="126"/>
      <c r="H153" s="223"/>
      <c r="I153" s="128">
        <v>134.0</v>
      </c>
      <c r="J153" s="204">
        <f t="shared" ref="J153:K153" si="39">ROUND(SUM(J154:J157),2)</f>
        <v>0</v>
      </c>
      <c r="K153" s="204">
        <f t="shared" si="39"/>
        <v>0</v>
      </c>
      <c r="L153" s="205" t="str">
        <f t="shared" si="20"/>
        <v>-</v>
      </c>
      <c r="M153" s="63"/>
      <c r="N153" s="63"/>
      <c r="O153" s="63"/>
      <c r="P153" s="63"/>
      <c r="Q153" s="63"/>
      <c r="R153" s="63"/>
      <c r="S153" s="63"/>
      <c r="T153" s="63"/>
      <c r="U153" s="63"/>
      <c r="V153" s="63"/>
      <c r="W153" s="63"/>
      <c r="X153" s="63"/>
      <c r="Y153" s="63"/>
      <c r="Z153" s="63"/>
    </row>
    <row r="154" ht="12.75" customHeight="1">
      <c r="A154" s="63"/>
      <c r="B154" s="220">
        <v>4621.0</v>
      </c>
      <c r="C154" s="222" t="s">
        <v>2092</v>
      </c>
      <c r="D154" s="126"/>
      <c r="E154" s="126"/>
      <c r="F154" s="126"/>
      <c r="G154" s="126"/>
      <c r="H154" s="223"/>
      <c r="I154" s="128">
        <v>135.0</v>
      </c>
      <c r="J154" s="204"/>
      <c r="K154" s="204"/>
      <c r="L154" s="205" t="str">
        <f t="shared" si="20"/>
        <v>-</v>
      </c>
      <c r="M154" s="63"/>
      <c r="N154" s="63"/>
      <c r="O154" s="63"/>
      <c r="P154" s="63"/>
      <c r="Q154" s="63"/>
      <c r="R154" s="63"/>
      <c r="S154" s="63"/>
      <c r="T154" s="63"/>
      <c r="U154" s="63"/>
      <c r="V154" s="63"/>
      <c r="W154" s="63"/>
      <c r="X154" s="63"/>
      <c r="Y154" s="63"/>
      <c r="Z154" s="63"/>
    </row>
    <row r="155" ht="12.75" customHeight="1">
      <c r="A155" s="63"/>
      <c r="B155" s="220">
        <v>4622.0</v>
      </c>
      <c r="C155" s="222" t="s">
        <v>2093</v>
      </c>
      <c r="D155" s="126"/>
      <c r="E155" s="126"/>
      <c r="F155" s="126"/>
      <c r="G155" s="126"/>
      <c r="H155" s="223"/>
      <c r="I155" s="128">
        <v>136.0</v>
      </c>
      <c r="J155" s="204"/>
      <c r="K155" s="204"/>
      <c r="L155" s="205" t="str">
        <f t="shared" si="20"/>
        <v>-</v>
      </c>
      <c r="M155" s="63"/>
      <c r="N155" s="63"/>
      <c r="O155" s="63"/>
      <c r="P155" s="63"/>
      <c r="Q155" s="63"/>
      <c r="R155" s="63"/>
      <c r="S155" s="63"/>
      <c r="T155" s="63"/>
      <c r="U155" s="63"/>
      <c r="V155" s="63"/>
      <c r="W155" s="63"/>
      <c r="X155" s="63"/>
      <c r="Y155" s="63"/>
      <c r="Z155" s="63"/>
    </row>
    <row r="156" ht="12.75" customHeight="1">
      <c r="A156" s="63"/>
      <c r="B156" s="220">
        <v>4623.0</v>
      </c>
      <c r="C156" s="222" t="s">
        <v>2094</v>
      </c>
      <c r="D156" s="126"/>
      <c r="E156" s="126"/>
      <c r="F156" s="126"/>
      <c r="G156" s="126"/>
      <c r="H156" s="223"/>
      <c r="I156" s="128">
        <v>137.0</v>
      </c>
      <c r="J156" s="204"/>
      <c r="K156" s="204"/>
      <c r="L156" s="205" t="str">
        <f t="shared" si="20"/>
        <v>-</v>
      </c>
      <c r="M156" s="63"/>
      <c r="N156" s="63"/>
      <c r="O156" s="63"/>
      <c r="P156" s="63"/>
      <c r="Q156" s="63"/>
      <c r="R156" s="63"/>
      <c r="S156" s="63"/>
      <c r="T156" s="63"/>
      <c r="U156" s="63"/>
      <c r="V156" s="63"/>
      <c r="W156" s="63"/>
      <c r="X156" s="63"/>
      <c r="Y156" s="63"/>
      <c r="Z156" s="63"/>
    </row>
    <row r="157" ht="12.75" customHeight="1">
      <c r="A157" s="63"/>
      <c r="B157" s="220">
        <v>4624.0</v>
      </c>
      <c r="C157" s="222" t="s">
        <v>2095</v>
      </c>
      <c r="D157" s="126"/>
      <c r="E157" s="126"/>
      <c r="F157" s="126"/>
      <c r="G157" s="126"/>
      <c r="H157" s="223"/>
      <c r="I157" s="128">
        <v>138.0</v>
      </c>
      <c r="J157" s="204"/>
      <c r="K157" s="204"/>
      <c r="L157" s="205" t="str">
        <f t="shared" si="20"/>
        <v>-</v>
      </c>
      <c r="M157" s="63"/>
      <c r="N157" s="63"/>
      <c r="O157" s="63"/>
      <c r="P157" s="63"/>
      <c r="Q157" s="63"/>
      <c r="R157" s="63"/>
      <c r="S157" s="63"/>
      <c r="T157" s="63"/>
      <c r="U157" s="63"/>
      <c r="V157" s="63"/>
      <c r="W157" s="63"/>
      <c r="X157" s="63"/>
      <c r="Y157" s="63"/>
      <c r="Z157" s="63"/>
    </row>
    <row r="158" ht="12.75" customHeight="1">
      <c r="A158" s="63"/>
      <c r="B158" s="220">
        <v>47.0</v>
      </c>
      <c r="C158" s="222" t="s">
        <v>2096</v>
      </c>
      <c r="D158" s="126"/>
      <c r="E158" s="126"/>
      <c r="F158" s="126"/>
      <c r="G158" s="126"/>
      <c r="H158" s="223"/>
      <c r="I158" s="128">
        <v>139.0</v>
      </c>
      <c r="J158" s="204">
        <f t="shared" ref="J158:K158" si="40">ROUND(SUM(J159:J162),2)</f>
        <v>0</v>
      </c>
      <c r="K158" s="204">
        <f t="shared" si="40"/>
        <v>0</v>
      </c>
      <c r="L158" s="205" t="str">
        <f t="shared" si="20"/>
        <v>-</v>
      </c>
      <c r="M158" s="63"/>
      <c r="N158" s="63"/>
      <c r="O158" s="63"/>
      <c r="P158" s="63"/>
      <c r="Q158" s="63"/>
      <c r="R158" s="63"/>
      <c r="S158" s="63"/>
      <c r="T158" s="63"/>
      <c r="U158" s="63"/>
      <c r="V158" s="63"/>
      <c r="W158" s="63"/>
      <c r="X158" s="63"/>
      <c r="Y158" s="63"/>
      <c r="Z158" s="63"/>
    </row>
    <row r="159" ht="12.75" customHeight="1">
      <c r="A159" s="63"/>
      <c r="B159" s="220">
        <v>4711.0</v>
      </c>
      <c r="C159" s="222" t="s">
        <v>2097</v>
      </c>
      <c r="D159" s="126"/>
      <c r="E159" s="126"/>
      <c r="F159" s="126"/>
      <c r="G159" s="126"/>
      <c r="H159" s="223"/>
      <c r="I159" s="128">
        <v>140.0</v>
      </c>
      <c r="J159" s="204"/>
      <c r="K159" s="204"/>
      <c r="L159" s="205" t="str">
        <f t="shared" si="20"/>
        <v>-</v>
      </c>
      <c r="M159" s="63"/>
      <c r="N159" s="63"/>
      <c r="O159" s="63"/>
      <c r="P159" s="63"/>
      <c r="Q159" s="63"/>
      <c r="R159" s="63"/>
      <c r="S159" s="63"/>
      <c r="T159" s="63"/>
      <c r="U159" s="63"/>
      <c r="V159" s="63"/>
      <c r="W159" s="63"/>
      <c r="X159" s="63"/>
      <c r="Y159" s="63"/>
      <c r="Z159" s="63"/>
    </row>
    <row r="160" ht="12.75" customHeight="1">
      <c r="A160" s="63"/>
      <c r="B160" s="220">
        <v>4712.0</v>
      </c>
      <c r="C160" s="222" t="s">
        <v>2098</v>
      </c>
      <c r="D160" s="126"/>
      <c r="E160" s="126"/>
      <c r="F160" s="126"/>
      <c r="G160" s="126"/>
      <c r="H160" s="223"/>
      <c r="I160" s="128">
        <v>141.0</v>
      </c>
      <c r="J160" s="204"/>
      <c r="K160" s="204"/>
      <c r="L160" s="205" t="str">
        <f t="shared" si="20"/>
        <v>-</v>
      </c>
      <c r="M160" s="63"/>
      <c r="N160" s="63"/>
      <c r="O160" s="63"/>
      <c r="P160" s="63"/>
      <c r="Q160" s="63"/>
      <c r="R160" s="63"/>
      <c r="S160" s="63"/>
      <c r="T160" s="63"/>
      <c r="U160" s="63"/>
      <c r="V160" s="63"/>
      <c r="W160" s="63"/>
      <c r="X160" s="63"/>
      <c r="Y160" s="63"/>
      <c r="Z160" s="63"/>
    </row>
    <row r="161" ht="12.75" customHeight="1">
      <c r="A161" s="63"/>
      <c r="B161" s="220">
        <v>4713.0</v>
      </c>
      <c r="C161" s="222" t="s">
        <v>2099</v>
      </c>
      <c r="D161" s="126"/>
      <c r="E161" s="126"/>
      <c r="F161" s="126"/>
      <c r="G161" s="126"/>
      <c r="H161" s="223"/>
      <c r="I161" s="128">
        <v>142.0</v>
      </c>
      <c r="J161" s="204"/>
      <c r="K161" s="204"/>
      <c r="L161" s="205" t="str">
        <f t="shared" si="20"/>
        <v>-</v>
      </c>
      <c r="M161" s="63"/>
      <c r="N161" s="63"/>
      <c r="O161" s="63"/>
      <c r="P161" s="63"/>
      <c r="Q161" s="63"/>
      <c r="R161" s="63"/>
      <c r="S161" s="63"/>
      <c r="T161" s="63"/>
      <c r="U161" s="63"/>
      <c r="V161" s="63"/>
      <c r="W161" s="63"/>
      <c r="X161" s="63"/>
      <c r="Y161" s="63"/>
      <c r="Z161" s="63"/>
    </row>
    <row r="162" ht="12.75" customHeight="1">
      <c r="A162" s="63"/>
      <c r="B162" s="220">
        <v>4714.0</v>
      </c>
      <c r="C162" s="222" t="s">
        <v>2100</v>
      </c>
      <c r="D162" s="126"/>
      <c r="E162" s="126"/>
      <c r="F162" s="126"/>
      <c r="G162" s="126"/>
      <c r="H162" s="223"/>
      <c r="I162" s="128">
        <v>143.0</v>
      </c>
      <c r="J162" s="204"/>
      <c r="K162" s="204"/>
      <c r="L162" s="205" t="str">
        <f t="shared" si="20"/>
        <v>-</v>
      </c>
      <c r="M162" s="63"/>
      <c r="N162" s="63"/>
      <c r="O162" s="63"/>
      <c r="P162" s="63"/>
      <c r="Q162" s="63"/>
      <c r="R162" s="63"/>
      <c r="S162" s="63"/>
      <c r="T162" s="63"/>
      <c r="U162" s="63"/>
      <c r="V162" s="63"/>
      <c r="W162" s="63"/>
      <c r="X162" s="63"/>
      <c r="Y162" s="63"/>
      <c r="Z162" s="63"/>
    </row>
    <row r="163" ht="12.75" customHeight="1">
      <c r="A163" s="63"/>
      <c r="B163" s="220"/>
      <c r="C163" s="222" t="s">
        <v>2101</v>
      </c>
      <c r="D163" s="126"/>
      <c r="E163" s="126"/>
      <c r="F163" s="126"/>
      <c r="G163" s="126"/>
      <c r="H163" s="223"/>
      <c r="I163" s="128">
        <v>144.0</v>
      </c>
      <c r="J163" s="204"/>
      <c r="K163" s="204"/>
      <c r="L163" s="205" t="str">
        <f t="shared" si="20"/>
        <v>-</v>
      </c>
      <c r="M163" s="63"/>
      <c r="N163" s="63"/>
      <c r="O163" s="63"/>
      <c r="P163" s="63"/>
      <c r="Q163" s="63"/>
      <c r="R163" s="63"/>
      <c r="S163" s="63"/>
      <c r="T163" s="63"/>
      <c r="U163" s="63"/>
      <c r="V163" s="63"/>
      <c r="W163" s="63"/>
      <c r="X163" s="63"/>
      <c r="Y163" s="63"/>
      <c r="Z163" s="63"/>
    </row>
    <row r="164" ht="12.75" customHeight="1">
      <c r="A164" s="63"/>
      <c r="B164" s="220"/>
      <c r="C164" s="222" t="s">
        <v>2102</v>
      </c>
      <c r="D164" s="126"/>
      <c r="E164" s="126"/>
      <c r="F164" s="126"/>
      <c r="G164" s="126"/>
      <c r="H164" s="223"/>
      <c r="I164" s="128">
        <v>145.0</v>
      </c>
      <c r="J164" s="204"/>
      <c r="K164" s="204"/>
      <c r="L164" s="205" t="str">
        <f t="shared" si="20"/>
        <v>-</v>
      </c>
      <c r="M164" s="63"/>
      <c r="N164" s="63"/>
      <c r="O164" s="63"/>
      <c r="P164" s="63"/>
      <c r="Q164" s="63"/>
      <c r="R164" s="63"/>
      <c r="S164" s="63"/>
      <c r="T164" s="63"/>
      <c r="U164" s="63"/>
      <c r="V164" s="63"/>
      <c r="W164" s="63"/>
      <c r="X164" s="63"/>
      <c r="Y164" s="63"/>
      <c r="Z164" s="63"/>
    </row>
    <row r="165" ht="12.75" customHeight="1">
      <c r="A165" s="63"/>
      <c r="B165" s="220"/>
      <c r="C165" s="222" t="s">
        <v>2103</v>
      </c>
      <c r="D165" s="126"/>
      <c r="E165" s="126"/>
      <c r="F165" s="126"/>
      <c r="G165" s="126"/>
      <c r="H165" s="223"/>
      <c r="I165" s="128">
        <v>146.0</v>
      </c>
      <c r="J165" s="204">
        <f t="shared" ref="J165:K165" si="41">ROUND(IF(J164&gt;=J163,J164-J163,0),2)</f>
        <v>0</v>
      </c>
      <c r="K165" s="204">
        <f t="shared" si="41"/>
        <v>0</v>
      </c>
      <c r="L165" s="205" t="str">
        <f t="shared" si="20"/>
        <v>-</v>
      </c>
      <c r="M165" s="63"/>
      <c r="N165" s="63"/>
      <c r="O165" s="63"/>
      <c r="P165" s="63"/>
      <c r="Q165" s="63"/>
      <c r="R165" s="63"/>
      <c r="S165" s="63"/>
      <c r="T165" s="63"/>
      <c r="U165" s="63"/>
      <c r="V165" s="63"/>
      <c r="W165" s="63"/>
      <c r="X165" s="63"/>
      <c r="Y165" s="63"/>
      <c r="Z165" s="63"/>
    </row>
    <row r="166" ht="12.75" customHeight="1">
      <c r="A166" s="63"/>
      <c r="B166" s="220"/>
      <c r="C166" s="222" t="s">
        <v>2104</v>
      </c>
      <c r="D166" s="126"/>
      <c r="E166" s="126"/>
      <c r="F166" s="126"/>
      <c r="G166" s="126"/>
      <c r="H166" s="223"/>
      <c r="I166" s="128">
        <v>147.0</v>
      </c>
      <c r="J166" s="204">
        <f t="shared" ref="J166:K166" si="42">ROUND(IF(J163&gt;=J164,J163-J164,0),2)</f>
        <v>0</v>
      </c>
      <c r="K166" s="204">
        <f t="shared" si="42"/>
        <v>0</v>
      </c>
      <c r="L166" s="205" t="str">
        <f t="shared" si="20"/>
        <v>-</v>
      </c>
      <c r="M166" s="63"/>
      <c r="N166" s="63"/>
      <c r="O166" s="63"/>
      <c r="P166" s="63"/>
      <c r="Q166" s="63"/>
      <c r="R166" s="63"/>
      <c r="S166" s="63"/>
      <c r="T166" s="63"/>
      <c r="U166" s="63"/>
      <c r="V166" s="63"/>
      <c r="W166" s="63"/>
      <c r="X166" s="63"/>
      <c r="Y166" s="63"/>
      <c r="Z166" s="63"/>
    </row>
    <row r="167" ht="12.75" customHeight="1">
      <c r="A167" s="63"/>
      <c r="B167" s="220"/>
      <c r="C167" s="222" t="s">
        <v>2105</v>
      </c>
      <c r="D167" s="126"/>
      <c r="E167" s="126"/>
      <c r="F167" s="126"/>
      <c r="G167" s="126"/>
      <c r="H167" s="223"/>
      <c r="I167" s="128">
        <v>148.0</v>
      </c>
      <c r="J167" s="204">
        <f t="shared" ref="J167:K167" si="43">ROUND(J73-J165+J166,2)</f>
        <v>75132.78</v>
      </c>
      <c r="K167" s="204">
        <f t="shared" si="43"/>
        <v>108408.27</v>
      </c>
      <c r="L167" s="205">
        <f t="shared" si="20"/>
        <v>144.2889109</v>
      </c>
      <c r="M167" s="63"/>
      <c r="N167" s="63"/>
      <c r="O167" s="63"/>
      <c r="P167" s="63"/>
      <c r="Q167" s="63"/>
      <c r="R167" s="63"/>
      <c r="S167" s="63"/>
      <c r="T167" s="63"/>
      <c r="U167" s="63"/>
      <c r="V167" s="63"/>
      <c r="W167" s="63"/>
      <c r="X167" s="63"/>
      <c r="Y167" s="63"/>
      <c r="Z167" s="63"/>
    </row>
    <row r="168" ht="12.75" customHeight="1">
      <c r="A168" s="63"/>
      <c r="B168" s="220"/>
      <c r="C168" s="222" t="s">
        <v>2106</v>
      </c>
      <c r="D168" s="126"/>
      <c r="E168" s="126"/>
      <c r="F168" s="126"/>
      <c r="G168" s="126"/>
      <c r="H168" s="223"/>
      <c r="I168" s="128">
        <v>149.0</v>
      </c>
      <c r="J168" s="204">
        <f t="shared" ref="J168:K168" si="44">ROUND(IF(J19&gt;=J167,J19-J167,0),2)</f>
        <v>8524.39</v>
      </c>
      <c r="K168" s="204">
        <f t="shared" si="44"/>
        <v>0</v>
      </c>
      <c r="L168" s="205">
        <f t="shared" si="20"/>
        <v>0</v>
      </c>
      <c r="M168" s="63"/>
      <c r="N168" s="63"/>
      <c r="O168" s="63"/>
      <c r="P168" s="63"/>
      <c r="Q168" s="63"/>
      <c r="R168" s="63"/>
      <c r="S168" s="63"/>
      <c r="T168" s="63"/>
      <c r="U168" s="63"/>
      <c r="V168" s="63"/>
      <c r="W168" s="63"/>
      <c r="X168" s="63"/>
      <c r="Y168" s="63"/>
      <c r="Z168" s="63"/>
    </row>
    <row r="169" ht="12.75" customHeight="1">
      <c r="A169" s="63"/>
      <c r="B169" s="220"/>
      <c r="C169" s="222" t="s">
        <v>2107</v>
      </c>
      <c r="D169" s="126"/>
      <c r="E169" s="126"/>
      <c r="F169" s="126"/>
      <c r="G169" s="126"/>
      <c r="H169" s="223"/>
      <c r="I169" s="128">
        <v>150.0</v>
      </c>
      <c r="J169" s="204">
        <f t="shared" ref="J169:K169" si="45">ROUND(IF(J167&gt;=J19,J167-J19,0),2)</f>
        <v>0</v>
      </c>
      <c r="K169" s="204">
        <f t="shared" si="45"/>
        <v>1771.08</v>
      </c>
      <c r="L169" s="205" t="str">
        <f t="shared" si="20"/>
        <v>-</v>
      </c>
      <c r="M169" s="63"/>
      <c r="N169" s="63"/>
      <c r="O169" s="63"/>
      <c r="P169" s="63"/>
      <c r="Q169" s="63"/>
      <c r="R169" s="63"/>
      <c r="S169" s="63"/>
      <c r="T169" s="63"/>
      <c r="U169" s="63"/>
      <c r="V169" s="63"/>
      <c r="W169" s="63"/>
      <c r="X169" s="63"/>
      <c r="Y169" s="63"/>
      <c r="Z169" s="63"/>
    </row>
    <row r="170" ht="12.75" customHeight="1">
      <c r="A170" s="63"/>
      <c r="B170" s="220">
        <v>5221.0</v>
      </c>
      <c r="C170" s="222" t="s">
        <v>2108</v>
      </c>
      <c r="D170" s="126"/>
      <c r="E170" s="126"/>
      <c r="F170" s="126"/>
      <c r="G170" s="126"/>
      <c r="H170" s="223"/>
      <c r="I170" s="128">
        <v>151.0</v>
      </c>
      <c r="J170" s="204">
        <v>15090.27</v>
      </c>
      <c r="K170" s="204">
        <v>23614.66</v>
      </c>
      <c r="L170" s="205">
        <f t="shared" si="20"/>
        <v>156.489314</v>
      </c>
      <c r="M170" s="63"/>
      <c r="N170" s="63"/>
      <c r="O170" s="63"/>
      <c r="P170" s="63"/>
      <c r="Q170" s="63"/>
      <c r="R170" s="63"/>
      <c r="S170" s="63"/>
      <c r="T170" s="63"/>
      <c r="U170" s="63"/>
      <c r="V170" s="63"/>
      <c r="W170" s="63"/>
      <c r="X170" s="63"/>
      <c r="Y170" s="63"/>
      <c r="Z170" s="63"/>
    </row>
    <row r="171" ht="12.75" customHeight="1">
      <c r="A171" s="63"/>
      <c r="B171" s="220">
        <v>5222.0</v>
      </c>
      <c r="C171" s="222" t="s">
        <v>2109</v>
      </c>
      <c r="D171" s="126"/>
      <c r="E171" s="126"/>
      <c r="F171" s="126"/>
      <c r="G171" s="126"/>
      <c r="H171" s="223"/>
      <c r="I171" s="128">
        <v>152.0</v>
      </c>
      <c r="J171" s="204"/>
      <c r="K171" s="204"/>
      <c r="L171" s="205" t="str">
        <f t="shared" si="20"/>
        <v>-</v>
      </c>
      <c r="M171" s="63"/>
      <c r="N171" s="63"/>
      <c r="O171" s="63"/>
      <c r="P171" s="63"/>
      <c r="Q171" s="63"/>
      <c r="R171" s="63"/>
      <c r="S171" s="63"/>
      <c r="T171" s="63"/>
      <c r="U171" s="63"/>
      <c r="V171" s="63"/>
      <c r="W171" s="63"/>
      <c r="X171" s="63"/>
      <c r="Y171" s="63"/>
      <c r="Z171" s="63"/>
    </row>
    <row r="172" ht="12.75" customHeight="1">
      <c r="A172" s="63"/>
      <c r="B172" s="220"/>
      <c r="C172" s="222" t="s">
        <v>2110</v>
      </c>
      <c r="D172" s="126"/>
      <c r="E172" s="126"/>
      <c r="F172" s="126"/>
      <c r="G172" s="126"/>
      <c r="H172" s="223"/>
      <c r="I172" s="128">
        <v>153.0</v>
      </c>
      <c r="J172" s="204"/>
      <c r="K172" s="204"/>
      <c r="L172" s="205" t="str">
        <f t="shared" si="20"/>
        <v>-</v>
      </c>
      <c r="M172" s="63"/>
      <c r="N172" s="63"/>
      <c r="O172" s="63"/>
      <c r="P172" s="63"/>
      <c r="Q172" s="63"/>
      <c r="R172" s="63"/>
      <c r="S172" s="63"/>
      <c r="T172" s="63"/>
      <c r="U172" s="63"/>
      <c r="V172" s="63"/>
      <c r="W172" s="63"/>
      <c r="X172" s="63"/>
      <c r="Y172" s="63"/>
      <c r="Z172" s="63"/>
    </row>
    <row r="173" ht="12.75" customHeight="1">
      <c r="A173" s="63"/>
      <c r="B173" s="220"/>
      <c r="C173" s="222" t="s">
        <v>2111</v>
      </c>
      <c r="D173" s="126"/>
      <c r="E173" s="126"/>
      <c r="F173" s="126"/>
      <c r="G173" s="126"/>
      <c r="H173" s="223"/>
      <c r="I173" s="128">
        <v>154.0</v>
      </c>
      <c r="J173" s="204">
        <f t="shared" ref="J173:K173" si="46">ROUND(IF(J168+J170-J169-J171-J172&gt;=0,J168+J170-J169-J171-J172,0),2)</f>
        <v>23614.66</v>
      </c>
      <c r="K173" s="204">
        <f t="shared" si="46"/>
        <v>21843.58</v>
      </c>
      <c r="L173" s="205">
        <f t="shared" si="20"/>
        <v>92.50008258</v>
      </c>
      <c r="M173" s="63"/>
      <c r="N173" s="63"/>
      <c r="O173" s="63"/>
      <c r="P173" s="63"/>
      <c r="Q173" s="63"/>
      <c r="R173" s="63"/>
      <c r="S173" s="63"/>
      <c r="T173" s="63"/>
      <c r="U173" s="63"/>
      <c r="V173" s="63"/>
      <c r="W173" s="63"/>
      <c r="X173" s="63"/>
      <c r="Y173" s="63"/>
      <c r="Z173" s="63"/>
    </row>
    <row r="174" ht="12.75" customHeight="1">
      <c r="A174" s="63"/>
      <c r="B174" s="225"/>
      <c r="C174" s="222" t="s">
        <v>2112</v>
      </c>
      <c r="D174" s="126"/>
      <c r="E174" s="126"/>
      <c r="F174" s="126"/>
      <c r="G174" s="126"/>
      <c r="H174" s="223"/>
      <c r="I174" s="128">
        <v>155.0</v>
      </c>
      <c r="J174" s="214">
        <f t="shared" ref="J174:K174" si="47">ROUND(IF(J169+J171-J168-J170+J172&gt;=0,J169+J171-J168-J170+J172,0),2)</f>
        <v>0</v>
      </c>
      <c r="K174" s="214">
        <f t="shared" si="47"/>
        <v>0</v>
      </c>
      <c r="L174" s="215" t="str">
        <f t="shared" si="20"/>
        <v>-</v>
      </c>
      <c r="M174" s="63"/>
      <c r="N174" s="63"/>
      <c r="O174" s="63"/>
      <c r="P174" s="63"/>
      <c r="Q174" s="63"/>
      <c r="R174" s="63"/>
      <c r="S174" s="63"/>
      <c r="T174" s="63"/>
      <c r="U174" s="63"/>
      <c r="V174" s="63"/>
      <c r="W174" s="63"/>
      <c r="X174" s="63"/>
      <c r="Y174" s="63"/>
      <c r="Z174" s="63"/>
    </row>
    <row r="175" ht="12.75" customHeight="1">
      <c r="A175" s="63"/>
      <c r="B175" s="195" t="s">
        <v>2113</v>
      </c>
      <c r="C175" s="24"/>
      <c r="D175" s="24"/>
      <c r="E175" s="24"/>
      <c r="F175" s="24"/>
      <c r="G175" s="24"/>
      <c r="H175" s="24"/>
      <c r="I175" s="24"/>
      <c r="J175" s="24"/>
      <c r="K175" s="24"/>
      <c r="L175" s="25"/>
      <c r="M175" s="63"/>
      <c r="N175" s="63"/>
      <c r="O175" s="63"/>
      <c r="P175" s="63"/>
      <c r="Q175" s="63"/>
      <c r="R175" s="63"/>
      <c r="S175" s="63"/>
      <c r="T175" s="63"/>
      <c r="U175" s="63"/>
      <c r="V175" s="63"/>
      <c r="W175" s="63"/>
      <c r="X175" s="63"/>
      <c r="Y175" s="63"/>
      <c r="Z175" s="63"/>
    </row>
    <row r="176" ht="12.75" customHeight="1">
      <c r="A176" s="63"/>
      <c r="B176" s="216">
        <v>11.0</v>
      </c>
      <c r="C176" s="226" t="s">
        <v>2114</v>
      </c>
      <c r="D176" s="114"/>
      <c r="E176" s="114"/>
      <c r="F176" s="114"/>
      <c r="G176" s="114"/>
      <c r="H176" s="227"/>
      <c r="I176" s="116">
        <v>156.0</v>
      </c>
      <c r="J176" s="200">
        <v>16008.76</v>
      </c>
      <c r="K176" s="200">
        <v>46565.27</v>
      </c>
      <c r="L176" s="201">
        <f t="shared" ref="L176:L183" si="48">IF(J176&gt;0,IF(K176/J176&gt;=100,"&gt;&gt;100",K176/J176*100),"-")</f>
        <v>290.8736842</v>
      </c>
      <c r="M176" s="63"/>
      <c r="N176" s="63"/>
      <c r="O176" s="63"/>
      <c r="P176" s="63"/>
      <c r="Q176" s="63"/>
      <c r="R176" s="63"/>
      <c r="S176" s="63"/>
      <c r="T176" s="63"/>
      <c r="U176" s="63"/>
      <c r="V176" s="63"/>
      <c r="W176" s="63"/>
      <c r="X176" s="63"/>
      <c r="Y176" s="63"/>
      <c r="Z176" s="63"/>
    </row>
    <row r="177" ht="12.75" customHeight="1">
      <c r="A177" s="63"/>
      <c r="B177" s="228" t="s">
        <v>2115</v>
      </c>
      <c r="C177" s="222" t="s">
        <v>2116</v>
      </c>
      <c r="D177" s="126"/>
      <c r="E177" s="126"/>
      <c r="F177" s="126"/>
      <c r="G177" s="126"/>
      <c r="H177" s="223"/>
      <c r="I177" s="128">
        <v>157.0</v>
      </c>
      <c r="J177" s="204">
        <v>107072.4</v>
      </c>
      <c r="K177" s="204">
        <v>87087.95</v>
      </c>
      <c r="L177" s="205">
        <f t="shared" si="48"/>
        <v>81.33557294</v>
      </c>
      <c r="M177" s="63"/>
      <c r="N177" s="63"/>
      <c r="O177" s="63"/>
      <c r="P177" s="63"/>
      <c r="Q177" s="63"/>
      <c r="R177" s="63"/>
      <c r="S177" s="63"/>
      <c r="T177" s="63"/>
      <c r="U177" s="63"/>
      <c r="V177" s="63"/>
      <c r="W177" s="63"/>
      <c r="X177" s="63"/>
      <c r="Y177" s="63"/>
      <c r="Z177" s="63"/>
    </row>
    <row r="178" ht="12.75" customHeight="1">
      <c r="A178" s="63"/>
      <c r="B178" s="228" t="s">
        <v>2117</v>
      </c>
      <c r="C178" s="222" t="s">
        <v>2118</v>
      </c>
      <c r="D178" s="126"/>
      <c r="E178" s="126"/>
      <c r="F178" s="126"/>
      <c r="G178" s="126"/>
      <c r="H178" s="223"/>
      <c r="I178" s="128">
        <v>158.0</v>
      </c>
      <c r="J178" s="204">
        <v>76515.89</v>
      </c>
      <c r="K178" s="204">
        <v>111725.89</v>
      </c>
      <c r="L178" s="205">
        <f t="shared" si="48"/>
        <v>146.0165856</v>
      </c>
      <c r="M178" s="63"/>
      <c r="N178" s="63"/>
      <c r="O178" s="63"/>
      <c r="P178" s="63"/>
      <c r="Q178" s="63"/>
      <c r="R178" s="63"/>
      <c r="S178" s="63"/>
      <c r="T178" s="63"/>
      <c r="U178" s="63"/>
      <c r="V178" s="63"/>
      <c r="W178" s="63"/>
      <c r="X178" s="63"/>
      <c r="Y178" s="63"/>
      <c r="Z178" s="63"/>
    </row>
    <row r="179" ht="12.75" customHeight="1">
      <c r="A179" s="63"/>
      <c r="B179" s="220">
        <v>11.0</v>
      </c>
      <c r="C179" s="221" t="s">
        <v>2119</v>
      </c>
      <c r="D179" s="207"/>
      <c r="E179" s="207"/>
      <c r="F179" s="207"/>
      <c r="G179" s="207"/>
      <c r="H179" s="208"/>
      <c r="I179" s="128">
        <v>159.0</v>
      </c>
      <c r="J179" s="204">
        <f t="shared" ref="J179:K179" si="49">ROUND(J176+J177-J178,2)</f>
        <v>46565.27</v>
      </c>
      <c r="K179" s="204">
        <f t="shared" si="49"/>
        <v>21927.33</v>
      </c>
      <c r="L179" s="205">
        <f t="shared" si="48"/>
        <v>47.089451</v>
      </c>
      <c r="M179" s="63"/>
      <c r="N179" s="63"/>
      <c r="O179" s="63"/>
      <c r="P179" s="63"/>
      <c r="Q179" s="63"/>
      <c r="R179" s="63"/>
      <c r="S179" s="63"/>
      <c r="T179" s="63"/>
      <c r="U179" s="63"/>
      <c r="V179" s="63"/>
      <c r="W179" s="63"/>
      <c r="X179" s="63"/>
      <c r="Y179" s="63"/>
      <c r="Z179" s="63"/>
    </row>
    <row r="180" ht="12.75" customHeight="1">
      <c r="A180" s="63"/>
      <c r="B180" s="220"/>
      <c r="C180" s="222" t="s">
        <v>2120</v>
      </c>
      <c r="D180" s="126"/>
      <c r="E180" s="126"/>
      <c r="F180" s="126"/>
      <c r="G180" s="126"/>
      <c r="H180" s="223"/>
      <c r="I180" s="128">
        <v>160.0</v>
      </c>
      <c r="J180" s="229">
        <v>2.0</v>
      </c>
      <c r="K180" s="229">
        <v>2.0</v>
      </c>
      <c r="L180" s="205">
        <f t="shared" si="48"/>
        <v>100</v>
      </c>
      <c r="M180" s="63"/>
      <c r="N180" s="63"/>
      <c r="O180" s="63"/>
      <c r="P180" s="63"/>
      <c r="Q180" s="63"/>
      <c r="R180" s="63"/>
      <c r="S180" s="63"/>
      <c r="T180" s="63"/>
      <c r="U180" s="63"/>
      <c r="V180" s="63"/>
      <c r="W180" s="63"/>
      <c r="X180" s="63"/>
      <c r="Y180" s="63"/>
      <c r="Z180" s="63"/>
    </row>
    <row r="181" ht="12.75" customHeight="1">
      <c r="A181" s="63"/>
      <c r="B181" s="220"/>
      <c r="C181" s="222" t="s">
        <v>2121</v>
      </c>
      <c r="D181" s="126"/>
      <c r="E181" s="126"/>
      <c r="F181" s="126"/>
      <c r="G181" s="126"/>
      <c r="H181" s="223"/>
      <c r="I181" s="128">
        <v>161.0</v>
      </c>
      <c r="J181" s="229">
        <v>2.0</v>
      </c>
      <c r="K181" s="229">
        <v>2.0</v>
      </c>
      <c r="L181" s="205">
        <f t="shared" si="48"/>
        <v>100</v>
      </c>
      <c r="M181" s="63"/>
      <c r="N181" s="63"/>
      <c r="O181" s="63"/>
      <c r="P181" s="63"/>
      <c r="Q181" s="63"/>
      <c r="R181" s="63"/>
      <c r="S181" s="63"/>
      <c r="T181" s="63"/>
      <c r="U181" s="63"/>
      <c r="V181" s="63"/>
      <c r="W181" s="63"/>
      <c r="X181" s="63"/>
      <c r="Y181" s="63"/>
      <c r="Z181" s="63"/>
    </row>
    <row r="182" ht="12.75" customHeight="1">
      <c r="A182" s="63"/>
      <c r="B182" s="220"/>
      <c r="C182" s="222" t="s">
        <v>2122</v>
      </c>
      <c r="D182" s="126"/>
      <c r="E182" s="126"/>
      <c r="F182" s="126"/>
      <c r="G182" s="126"/>
      <c r="H182" s="223"/>
      <c r="I182" s="128">
        <v>162.0</v>
      </c>
      <c r="J182" s="229"/>
      <c r="K182" s="229"/>
      <c r="L182" s="205" t="str">
        <f t="shared" si="48"/>
        <v>-</v>
      </c>
      <c r="M182" s="63"/>
      <c r="N182" s="63"/>
      <c r="O182" s="63"/>
      <c r="P182" s="63"/>
      <c r="Q182" s="63"/>
      <c r="R182" s="63"/>
      <c r="S182" s="63"/>
      <c r="T182" s="63"/>
      <c r="U182" s="63"/>
      <c r="V182" s="63"/>
      <c r="W182" s="63"/>
      <c r="X182" s="63"/>
      <c r="Y182" s="63"/>
      <c r="Z182" s="63"/>
    </row>
    <row r="183" ht="12.75" customHeight="1">
      <c r="A183" s="63"/>
      <c r="B183" s="225"/>
      <c r="C183" s="230" t="s">
        <v>2123</v>
      </c>
      <c r="D183" s="120"/>
      <c r="E183" s="120"/>
      <c r="F183" s="120"/>
      <c r="G183" s="120"/>
      <c r="H183" s="231"/>
      <c r="I183" s="122">
        <v>163.0</v>
      </c>
      <c r="J183" s="232"/>
      <c r="K183" s="232"/>
      <c r="L183" s="215" t="str">
        <f t="shared" si="48"/>
        <v>-</v>
      </c>
      <c r="M183" s="63"/>
      <c r="N183" s="63"/>
      <c r="O183" s="63"/>
      <c r="P183" s="63"/>
      <c r="Q183" s="63"/>
      <c r="R183" s="63"/>
      <c r="S183" s="63"/>
      <c r="T183" s="63"/>
      <c r="U183" s="63"/>
      <c r="V183" s="63"/>
      <c r="W183" s="63"/>
      <c r="X183" s="63"/>
      <c r="Y183" s="63"/>
      <c r="Z183" s="63"/>
    </row>
    <row r="184" ht="12.75" customHeight="1">
      <c r="A184" s="63"/>
      <c r="B184" s="233" t="s">
        <v>2124</v>
      </c>
      <c r="C184" s="35"/>
      <c r="D184" s="35"/>
      <c r="E184" s="35"/>
      <c r="F184" s="35"/>
      <c r="G184" s="35"/>
      <c r="H184" s="234"/>
      <c r="I184" s="235" t="s">
        <v>27</v>
      </c>
      <c r="J184" s="236" t="s">
        <v>2125</v>
      </c>
      <c r="K184" s="237"/>
      <c r="L184" s="238" t="s">
        <v>1960</v>
      </c>
      <c r="M184" s="63"/>
      <c r="N184" s="63"/>
      <c r="O184" s="63"/>
      <c r="P184" s="63"/>
      <c r="Q184" s="63"/>
      <c r="R184" s="63"/>
      <c r="S184" s="63"/>
      <c r="T184" s="63"/>
      <c r="U184" s="63"/>
      <c r="V184" s="63"/>
      <c r="W184" s="63"/>
      <c r="X184" s="63"/>
      <c r="Y184" s="63"/>
      <c r="Z184" s="63"/>
    </row>
    <row r="185" ht="22.5" customHeight="1">
      <c r="A185" s="63"/>
      <c r="B185" s="239"/>
      <c r="C185" s="73"/>
      <c r="D185" s="73"/>
      <c r="E185" s="73"/>
      <c r="F185" s="73"/>
      <c r="G185" s="73"/>
      <c r="H185" s="240"/>
      <c r="I185" s="241"/>
      <c r="J185" s="242" t="s">
        <v>2126</v>
      </c>
      <c r="K185" s="242" t="s">
        <v>2127</v>
      </c>
      <c r="L185" s="243"/>
      <c r="M185" s="63"/>
      <c r="N185" s="63"/>
      <c r="O185" s="63"/>
      <c r="P185" s="63"/>
      <c r="Q185" s="63"/>
      <c r="R185" s="63"/>
      <c r="S185" s="63"/>
      <c r="T185" s="63"/>
      <c r="U185" s="63"/>
      <c r="V185" s="63"/>
      <c r="W185" s="63"/>
      <c r="X185" s="63"/>
      <c r="Y185" s="63"/>
      <c r="Z185" s="63"/>
    </row>
    <row r="186" ht="12.75" customHeight="1">
      <c r="A186" s="63"/>
      <c r="B186" s="216" t="s">
        <v>2128</v>
      </c>
      <c r="C186" s="226" t="s">
        <v>2129</v>
      </c>
      <c r="D186" s="114"/>
      <c r="E186" s="114"/>
      <c r="F186" s="114"/>
      <c r="G186" s="114"/>
      <c r="H186" s="227"/>
      <c r="I186" s="116">
        <v>164.0</v>
      </c>
      <c r="J186" s="200"/>
      <c r="K186" s="200"/>
      <c r="L186" s="201" t="str">
        <f t="shared" ref="L186:L191" si="50">IF(J186&gt;0,IF(K186/J186&gt;=100,"&gt;&gt;100",K186/J186*100),"-")</f>
        <v>-</v>
      </c>
      <c r="M186" s="63"/>
      <c r="N186" s="63"/>
      <c r="O186" s="63"/>
      <c r="P186" s="63"/>
      <c r="Q186" s="63"/>
      <c r="R186" s="63"/>
      <c r="S186" s="63"/>
      <c r="T186" s="63"/>
      <c r="U186" s="63"/>
      <c r="V186" s="63"/>
      <c r="W186" s="63"/>
      <c r="X186" s="63"/>
      <c r="Y186" s="63"/>
      <c r="Z186" s="63"/>
    </row>
    <row r="187" ht="12.75" customHeight="1">
      <c r="A187" s="63"/>
      <c r="B187" s="220" t="s">
        <v>2130</v>
      </c>
      <c r="C187" s="222" t="s">
        <v>2131</v>
      </c>
      <c r="D187" s="126"/>
      <c r="E187" s="126"/>
      <c r="F187" s="126"/>
      <c r="G187" s="126"/>
      <c r="H187" s="223"/>
      <c r="I187" s="128">
        <v>165.0</v>
      </c>
      <c r="J187" s="204"/>
      <c r="K187" s="204"/>
      <c r="L187" s="205" t="str">
        <f t="shared" si="50"/>
        <v>-</v>
      </c>
      <c r="M187" s="63"/>
      <c r="N187" s="63"/>
      <c r="O187" s="63"/>
      <c r="P187" s="63"/>
      <c r="Q187" s="63"/>
      <c r="R187" s="63"/>
      <c r="S187" s="63"/>
      <c r="T187" s="63"/>
      <c r="U187" s="63"/>
      <c r="V187" s="63"/>
      <c r="W187" s="63"/>
      <c r="X187" s="63"/>
      <c r="Y187" s="63"/>
      <c r="Z187" s="63"/>
    </row>
    <row r="188" ht="12.75" customHeight="1">
      <c r="A188" s="63"/>
      <c r="B188" s="220" t="s">
        <v>2132</v>
      </c>
      <c r="C188" s="222" t="s">
        <v>2133</v>
      </c>
      <c r="D188" s="126"/>
      <c r="E188" s="126"/>
      <c r="F188" s="126"/>
      <c r="G188" s="126"/>
      <c r="H188" s="223"/>
      <c r="I188" s="128">
        <v>166.0</v>
      </c>
      <c r="J188" s="204"/>
      <c r="K188" s="204"/>
      <c r="L188" s="205" t="str">
        <f t="shared" si="50"/>
        <v>-</v>
      </c>
      <c r="M188" s="63"/>
      <c r="N188" s="63"/>
      <c r="O188" s="63"/>
      <c r="P188" s="63"/>
      <c r="Q188" s="63"/>
      <c r="R188" s="63"/>
      <c r="S188" s="63"/>
      <c r="T188" s="63"/>
      <c r="U188" s="63"/>
      <c r="V188" s="63"/>
      <c r="W188" s="63"/>
      <c r="X188" s="63"/>
      <c r="Y188" s="63"/>
      <c r="Z188" s="63"/>
    </row>
    <row r="189" ht="12.75" customHeight="1">
      <c r="A189" s="63"/>
      <c r="B189" s="220" t="s">
        <v>2134</v>
      </c>
      <c r="C189" s="222" t="s">
        <v>2135</v>
      </c>
      <c r="D189" s="126"/>
      <c r="E189" s="126"/>
      <c r="F189" s="126"/>
      <c r="G189" s="126"/>
      <c r="H189" s="223"/>
      <c r="I189" s="128">
        <v>167.0</v>
      </c>
      <c r="J189" s="204"/>
      <c r="K189" s="204"/>
      <c r="L189" s="205" t="str">
        <f t="shared" si="50"/>
        <v>-</v>
      </c>
      <c r="M189" s="63"/>
      <c r="N189" s="63"/>
      <c r="O189" s="63"/>
      <c r="P189" s="63"/>
      <c r="Q189" s="63"/>
      <c r="R189" s="63"/>
      <c r="S189" s="63"/>
      <c r="T189" s="63"/>
      <c r="U189" s="63"/>
      <c r="V189" s="63"/>
      <c r="W189" s="63"/>
      <c r="X189" s="63"/>
      <c r="Y189" s="63"/>
      <c r="Z189" s="63"/>
    </row>
    <row r="190" ht="12.75" customHeight="1">
      <c r="A190" s="63"/>
      <c r="B190" s="220" t="s">
        <v>2136</v>
      </c>
      <c r="C190" s="222" t="s">
        <v>2137</v>
      </c>
      <c r="D190" s="126"/>
      <c r="E190" s="126"/>
      <c r="F190" s="126"/>
      <c r="G190" s="126"/>
      <c r="H190" s="223"/>
      <c r="I190" s="128">
        <v>168.0</v>
      </c>
      <c r="J190" s="204"/>
      <c r="K190" s="204"/>
      <c r="L190" s="205" t="str">
        <f t="shared" si="50"/>
        <v>-</v>
      </c>
      <c r="M190" s="63"/>
      <c r="N190" s="63"/>
      <c r="O190" s="63"/>
      <c r="P190" s="63"/>
      <c r="Q190" s="63"/>
      <c r="R190" s="63"/>
      <c r="S190" s="63"/>
      <c r="T190" s="63"/>
      <c r="U190" s="63"/>
      <c r="V190" s="63"/>
      <c r="W190" s="63"/>
      <c r="X190" s="63"/>
      <c r="Y190" s="63"/>
      <c r="Z190" s="63"/>
    </row>
    <row r="191" ht="12.75" customHeight="1">
      <c r="A191" s="63"/>
      <c r="B191" s="225" t="s">
        <v>2138</v>
      </c>
      <c r="C191" s="230" t="s">
        <v>2139</v>
      </c>
      <c r="D191" s="120"/>
      <c r="E191" s="120"/>
      <c r="F191" s="120"/>
      <c r="G191" s="120"/>
      <c r="H191" s="231"/>
      <c r="I191" s="122">
        <v>169.0</v>
      </c>
      <c r="J191" s="214"/>
      <c r="K191" s="214"/>
      <c r="L191" s="215" t="str">
        <f t="shared" si="50"/>
        <v>-</v>
      </c>
      <c r="M191" s="63"/>
      <c r="N191" s="63"/>
      <c r="O191" s="63"/>
      <c r="P191" s="63"/>
      <c r="Q191" s="63"/>
      <c r="R191" s="63"/>
      <c r="S191" s="63"/>
      <c r="T191" s="63"/>
      <c r="U191" s="63"/>
      <c r="V191" s="63"/>
      <c r="W191" s="63"/>
      <c r="X191" s="63"/>
      <c r="Y191" s="63"/>
      <c r="Z191" s="63"/>
    </row>
    <row r="192" ht="33.75" customHeight="1">
      <c r="A192" s="63"/>
      <c r="B192" s="244" t="s">
        <v>2140</v>
      </c>
      <c r="C192" s="24"/>
      <c r="D192" s="24"/>
      <c r="E192" s="24"/>
      <c r="F192" s="24"/>
      <c r="G192" s="24"/>
      <c r="H192" s="189"/>
      <c r="I192" s="190" t="s">
        <v>27</v>
      </c>
      <c r="J192" s="3" t="s">
        <v>118</v>
      </c>
      <c r="K192" s="3" t="s">
        <v>2141</v>
      </c>
      <c r="L192" s="191" t="s">
        <v>1960</v>
      </c>
      <c r="M192" s="63"/>
      <c r="N192" s="63"/>
      <c r="O192" s="63"/>
      <c r="P192" s="63"/>
      <c r="Q192" s="63"/>
      <c r="R192" s="63"/>
      <c r="S192" s="63"/>
      <c r="T192" s="63"/>
      <c r="U192" s="63"/>
      <c r="V192" s="63"/>
      <c r="W192" s="63"/>
      <c r="X192" s="63"/>
      <c r="Y192" s="63"/>
      <c r="Z192" s="63"/>
    </row>
    <row r="193" ht="12.75" customHeight="1">
      <c r="A193" s="63"/>
      <c r="B193" s="216"/>
      <c r="C193" s="226" t="s">
        <v>2142</v>
      </c>
      <c r="D193" s="114"/>
      <c r="E193" s="114"/>
      <c r="F193" s="114"/>
      <c r="G193" s="114"/>
      <c r="H193" s="227"/>
      <c r="I193" s="116">
        <v>170.0</v>
      </c>
      <c r="J193" s="200"/>
      <c r="K193" s="200"/>
      <c r="L193" s="201" t="str">
        <f t="shared" ref="L193:L194" si="52">IF(J193&gt;0,IF(K193/J193&gt;=100,"&gt;&gt;100",K193/J193*100),"-")</f>
        <v>-</v>
      </c>
      <c r="M193" s="63"/>
      <c r="N193" s="63"/>
      <c r="O193" s="63"/>
      <c r="P193" s="63"/>
      <c r="Q193" s="63"/>
      <c r="R193" s="63"/>
      <c r="S193" s="63"/>
      <c r="T193" s="63"/>
      <c r="U193" s="63"/>
      <c r="V193" s="63"/>
      <c r="W193" s="63"/>
      <c r="X193" s="63"/>
      <c r="Y193" s="63"/>
      <c r="Z193" s="63"/>
    </row>
    <row r="194" ht="12.75" customHeight="1">
      <c r="A194" s="63"/>
      <c r="B194" s="225"/>
      <c r="C194" s="230" t="s">
        <v>2143</v>
      </c>
      <c r="D194" s="120"/>
      <c r="E194" s="120"/>
      <c r="F194" s="120"/>
      <c r="G194" s="120"/>
      <c r="H194" s="121"/>
      <c r="I194" s="122">
        <v>171.0</v>
      </c>
      <c r="J194" s="214">
        <f t="shared" ref="J194:K194" si="51">ROUND(SUM(J180:J183,J186:J191,J193),2)</f>
        <v>4</v>
      </c>
      <c r="K194" s="214">
        <f t="shared" si="51"/>
        <v>4</v>
      </c>
      <c r="L194" s="215">
        <f t="shared" si="52"/>
        <v>100</v>
      </c>
      <c r="M194" s="63"/>
      <c r="N194" s="63"/>
      <c r="O194" s="63"/>
      <c r="P194" s="63"/>
      <c r="Q194" s="63"/>
      <c r="R194" s="63"/>
      <c r="S194" s="63"/>
      <c r="T194" s="63"/>
      <c r="U194" s="63"/>
      <c r="V194" s="63"/>
      <c r="W194" s="63"/>
      <c r="X194" s="63"/>
      <c r="Y194" s="63"/>
      <c r="Z194" s="63"/>
    </row>
    <row r="195" ht="14.25" customHeight="1">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row>
    <row r="196" ht="14.25" customHeight="1">
      <c r="A196" s="151"/>
      <c r="B196" s="97"/>
      <c r="E196" s="245"/>
      <c r="I196" s="1"/>
      <c r="J196" s="246" t="s">
        <v>188</v>
      </c>
      <c r="M196" s="151"/>
      <c r="N196" s="151"/>
      <c r="O196" s="151"/>
      <c r="P196" s="151"/>
      <c r="Q196" s="151"/>
      <c r="R196" s="151"/>
      <c r="S196" s="151"/>
      <c r="T196" s="151"/>
      <c r="U196" s="151"/>
      <c r="V196" s="151"/>
      <c r="W196" s="151"/>
      <c r="X196" s="151"/>
      <c r="Y196" s="151"/>
      <c r="Z196" s="151"/>
    </row>
    <row r="197" ht="14.25" customHeight="1">
      <c r="A197" s="151"/>
      <c r="B197" s="247"/>
      <c r="C197" s="247"/>
      <c r="D197" s="247"/>
      <c r="E197" s="63"/>
      <c r="F197" s="63"/>
      <c r="G197" s="63"/>
      <c r="H197" s="63"/>
      <c r="I197" s="63"/>
      <c r="J197" s="63"/>
      <c r="K197" s="248"/>
      <c r="L197" s="63"/>
      <c r="M197" s="151"/>
      <c r="N197" s="151"/>
      <c r="O197" s="151"/>
      <c r="P197" s="151"/>
      <c r="Q197" s="151"/>
      <c r="R197" s="151"/>
      <c r="S197" s="151"/>
      <c r="T197" s="151"/>
      <c r="U197" s="151"/>
      <c r="V197" s="151"/>
      <c r="W197" s="151"/>
      <c r="X197" s="151"/>
      <c r="Y197" s="151"/>
      <c r="Z197" s="151"/>
    </row>
    <row r="198" ht="15.0" customHeight="1">
      <c r="A198" s="151"/>
      <c r="B198" s="96" t="s">
        <v>186</v>
      </c>
      <c r="C198" s="96"/>
      <c r="D198" s="249" t="str">
        <f>IF(RefStr!N4=1,IF(RefStr!D39&lt;&gt;"",RefStr!D39,""),"")</f>
        <v>ZLATKO BUKVIĆ</v>
      </c>
      <c r="E198" s="250"/>
      <c r="F198" s="250"/>
      <c r="G198" s="250"/>
      <c r="H198" s="250"/>
      <c r="I198" s="63"/>
      <c r="J198" s="251"/>
      <c r="K198" s="250"/>
      <c r="L198" s="250"/>
      <c r="M198" s="151"/>
      <c r="N198" s="151"/>
      <c r="O198" s="151"/>
      <c r="P198" s="151"/>
      <c r="Q198" s="151"/>
      <c r="R198" s="151"/>
      <c r="S198" s="151"/>
      <c r="T198" s="151"/>
      <c r="U198" s="151"/>
      <c r="V198" s="151"/>
      <c r="W198" s="151"/>
      <c r="X198" s="151"/>
      <c r="Y198" s="151"/>
      <c r="Z198" s="151"/>
    </row>
    <row r="199" ht="15.0" customHeight="1">
      <c r="A199" s="151"/>
      <c r="B199" s="252" t="s">
        <v>197</v>
      </c>
      <c r="D199" s="253" t="str">
        <f>IF(RefStr!N4=1,IF(RefStr!D41&lt;&gt;"",RefStr!D41,""),"")</f>
        <v>09.02.2024.</v>
      </c>
      <c r="E199" s="252"/>
      <c r="F199" s="252"/>
      <c r="G199" s="252"/>
      <c r="H199" s="248"/>
      <c r="I199" s="1"/>
      <c r="J199" s="1"/>
      <c r="K199" s="248"/>
      <c r="L199" s="1"/>
      <c r="M199" s="151"/>
      <c r="N199" s="151"/>
      <c r="O199" s="151"/>
      <c r="P199" s="151"/>
      <c r="Q199" s="151"/>
      <c r="R199" s="151"/>
      <c r="S199" s="151"/>
      <c r="T199" s="151"/>
      <c r="U199" s="151"/>
      <c r="V199" s="151"/>
      <c r="W199" s="151"/>
      <c r="X199" s="151"/>
      <c r="Y199" s="151"/>
      <c r="Z199" s="151"/>
    </row>
    <row r="200" ht="15.0" customHeight="1">
      <c r="A200" s="151"/>
      <c r="B200" s="97" t="s">
        <v>207</v>
      </c>
      <c r="D200" s="249" t="str">
        <f>IF(RefStr!N4=1,IF(RefStr!D43&lt;&gt;"",RefStr!D43,""),"")</f>
        <v>MARIJA ŽIVKOVIĆ</v>
      </c>
      <c r="E200" s="254"/>
      <c r="F200" s="254"/>
      <c r="G200" s="254"/>
      <c r="H200" s="96"/>
      <c r="I200" s="96"/>
      <c r="J200" s="96"/>
      <c r="K200" s="96"/>
      <c r="L200" s="96"/>
      <c r="M200" s="151"/>
      <c r="N200" s="151"/>
      <c r="O200" s="151"/>
      <c r="P200" s="151"/>
      <c r="Q200" s="151"/>
      <c r="R200" s="151"/>
      <c r="S200" s="151"/>
      <c r="T200" s="151"/>
      <c r="U200" s="151"/>
      <c r="V200" s="151"/>
      <c r="W200" s="151"/>
      <c r="X200" s="151"/>
      <c r="Y200" s="151"/>
      <c r="Z200" s="151"/>
    </row>
    <row r="201" ht="15.0" customHeight="1">
      <c r="A201" s="151"/>
      <c r="B201" s="252" t="s">
        <v>2144</v>
      </c>
      <c r="D201" s="255" t="str">
        <f>IF(RefStr!N4=1,IF(RefStr!D45&lt;&gt;"",RefStr!D45,""),"")</f>
        <v>016331570</v>
      </c>
      <c r="E201" s="256"/>
      <c r="F201" s="96"/>
      <c r="G201" s="151"/>
      <c r="H201" s="151"/>
      <c r="I201" s="151"/>
      <c r="J201" s="151"/>
      <c r="K201" s="151"/>
      <c r="L201" s="151"/>
      <c r="M201" s="151"/>
      <c r="N201" s="151"/>
      <c r="O201" s="151"/>
      <c r="P201" s="151"/>
      <c r="Q201" s="151"/>
      <c r="R201" s="151"/>
      <c r="S201" s="151"/>
      <c r="T201" s="151"/>
      <c r="U201" s="151"/>
      <c r="V201" s="151"/>
      <c r="W201" s="151"/>
      <c r="X201" s="151"/>
      <c r="Y201" s="151"/>
      <c r="Z201" s="151"/>
    </row>
    <row r="202" ht="15.0" customHeight="1">
      <c r="A202" s="151"/>
      <c r="B202" s="252" t="s">
        <v>227</v>
      </c>
      <c r="D202" s="257" t="str">
        <f>IF(RefStr!N4=1,IF(RefStr!D47&lt;&gt;"",RefStr!D47,""),"")</f>
        <v>016331580</v>
      </c>
      <c r="E202" s="256"/>
      <c r="F202" s="258"/>
      <c r="G202" s="258"/>
      <c r="H202" s="258"/>
      <c r="I202" s="258"/>
      <c r="J202" s="258"/>
      <c r="K202" s="151"/>
      <c r="L202" s="151"/>
      <c r="M202" s="151"/>
      <c r="N202" s="151"/>
      <c r="O202" s="151"/>
      <c r="P202" s="151"/>
      <c r="Q202" s="151"/>
      <c r="R202" s="151"/>
      <c r="S202" s="151"/>
      <c r="T202" s="151"/>
      <c r="U202" s="151"/>
      <c r="V202" s="151"/>
      <c r="W202" s="151"/>
      <c r="X202" s="151"/>
      <c r="Y202" s="151"/>
      <c r="Z202" s="151"/>
    </row>
    <row r="203" ht="15.0" customHeight="1">
      <c r="A203" s="151"/>
      <c r="B203" s="252" t="s">
        <v>237</v>
      </c>
      <c r="D203" s="259" t="str">
        <f>IF(RefStr!N4=1,IF(RefStr!D49&lt;&gt;"",RefStr!D49,""),"")</f>
        <v>lamb@lamb-knjigovodstvo.hr</v>
      </c>
      <c r="E203" s="250"/>
      <c r="F203" s="250"/>
      <c r="G203" s="250"/>
      <c r="H203" s="258"/>
      <c r="I203" s="258"/>
      <c r="J203" s="258"/>
      <c r="K203" s="258"/>
      <c r="L203" s="258"/>
      <c r="M203" s="151"/>
      <c r="N203" s="151"/>
      <c r="O203" s="151"/>
      <c r="P203" s="151"/>
      <c r="Q203" s="151"/>
      <c r="R203" s="151"/>
      <c r="S203" s="151"/>
      <c r="T203" s="151"/>
      <c r="U203" s="151"/>
      <c r="V203" s="151"/>
      <c r="W203" s="151"/>
      <c r="X203" s="151"/>
      <c r="Y203" s="151"/>
      <c r="Z203" s="151"/>
    </row>
    <row r="204" ht="12.7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ht="12.75" hidden="1"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ht="12.75" hidden="1"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ht="12.75" hidden="1" customHeight="1">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ht="12.75" hidden="1" customHeight="1">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ht="12.75" hidden="1" customHeight="1">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ht="12.75" hidden="1" customHeight="1">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ht="12.75" hidden="1" customHeight="1">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ht="12.75" hidden="1" customHeight="1">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ht="12.75" hidden="1" customHeight="1">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ht="12.75" hidden="1" customHeight="1">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ht="12.75" hidden="1" customHeight="1">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ht="12.75" hidden="1" customHeight="1">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ht="12.75" hidden="1" customHeight="1">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ht="12.75" hidden="1" customHeight="1">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ht="12.75" hidden="1" customHeight="1">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ht="12.75" hidden="1" customHeight="1">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ht="12.75" hidden="1" customHeight="1">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ht="12.75" hidden="1" customHeight="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ht="12.75" hidden="1"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ht="12.75" hidden="1" customHeight="1">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ht="12.75" hidden="1" customHeight="1">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ht="12.75" hidden="1" customHeight="1">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ht="12.75" hidden="1" customHeight="1">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ht="12.75" hidden="1" customHeight="1">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ht="12.75" hidden="1"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ht="12.75" hidden="1" customHeight="1">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ht="12.75" hidden="1" customHeight="1">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ht="12.75" hidden="1" customHeight="1">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ht="12.75" hidden="1"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ht="12.75" hidden="1"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ht="12.75" hidden="1"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ht="12.75" hidden="1" customHeight="1">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ht="12.75" hidden="1" customHeight="1">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ht="12.75" hidden="1" customHeight="1">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ht="12.75" hidden="1" customHeight="1">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ht="12.75" hidden="1" customHeight="1">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ht="12.75" hidden="1" customHeight="1">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ht="12.75" hidden="1" customHeight="1">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ht="12.75" hidden="1" customHeight="1">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ht="12.75" hidden="1" customHeight="1">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ht="12.75" hidden="1" customHeight="1">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ht="12.75" hidden="1" customHeight="1">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ht="12.75" hidden="1" customHeight="1">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ht="12.75" hidden="1" customHeight="1">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ht="12.75" hidden="1" customHeight="1">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ht="12.75" hidden="1" customHeight="1">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ht="12.75" hidden="1" customHeight="1">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ht="12.75" hidden="1" customHeight="1">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ht="12.75" hidden="1" customHeight="1">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ht="12.75" hidden="1" customHeight="1">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ht="12.75" hidden="1" customHeight="1">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ht="12.75" hidden="1" customHeight="1">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ht="12.75" hidden="1" customHeight="1">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ht="12.75" hidden="1" customHeight="1">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ht="12.75" hidden="1" customHeight="1">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ht="12.75" hidden="1" customHeight="1">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ht="12.75" hidden="1" customHeight="1">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ht="12.75" hidden="1" customHeight="1">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ht="12.75" hidden="1" customHeight="1">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ht="12.75" hidden="1" customHeight="1">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ht="12.75" hidden="1" customHeight="1">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ht="12.75" hidden="1" customHeight="1">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ht="12.75" hidden="1" customHeight="1">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ht="12.75" hidden="1" customHeight="1">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ht="12.75" hidden="1" customHeight="1">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ht="12.75" hidden="1" customHeight="1">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ht="12.75" hidden="1" customHeight="1">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ht="12.75" hidden="1" customHeight="1">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ht="12.75" hidden="1" customHeight="1">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ht="12.75" hidden="1" customHeight="1">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ht="12.75" hidden="1" customHeight="1">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ht="12.75" hidden="1" customHeight="1">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ht="12.75" hidden="1" customHeight="1">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ht="12.75" hidden="1" customHeight="1">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ht="12.75" hidden="1" customHeight="1">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ht="12.75" hidden="1" customHeight="1">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ht="12.75" hidden="1" customHeight="1">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ht="12.75" hidden="1" customHeight="1">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ht="12.75" hidden="1" customHeight="1">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ht="12.75" hidden="1" customHeight="1">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ht="12.75" hidden="1" customHeight="1">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ht="12.75" hidden="1" customHeight="1">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ht="12.75" hidden="1" customHeight="1">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ht="12.75" hidden="1" customHeight="1">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ht="12.75" hidden="1" customHeight="1">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ht="12.75" hidden="1" customHeight="1">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ht="12.75" hidden="1" customHeight="1">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ht="12.75" hidden="1" customHeight="1">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ht="12.75" hidden="1" customHeight="1">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ht="12.75" hidden="1" customHeight="1">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ht="12.75" hidden="1" customHeight="1">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ht="12.75" hidden="1" customHeight="1">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ht="12.75" hidden="1" customHeight="1">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ht="12.75" hidden="1" customHeight="1">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ht="12.75" hidden="1" customHeight="1">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ht="12.75" hidden="1" customHeight="1">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ht="12.75" hidden="1" customHeight="1">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ht="12.75" hidden="1" customHeight="1">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ht="12.75" hidden="1" customHeight="1">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ht="12.75" hidden="1" customHeight="1">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ht="12.75" hidden="1" customHeight="1">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ht="12.75" hidden="1" customHeight="1">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ht="12.75" hidden="1" customHeight="1">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ht="12.75" hidden="1" customHeight="1">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ht="12.75" hidden="1" customHeight="1">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ht="12.75" hidden="1" customHeight="1">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ht="12.75" hidden="1" customHeight="1">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ht="12.75" hidden="1" customHeight="1">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ht="12.75" hidden="1" customHeight="1">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ht="12.75" hidden="1" customHeight="1">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ht="12.75" hidden="1" customHeight="1">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ht="12.75" hidden="1" customHeight="1">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ht="12.75" hidden="1" customHeight="1">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ht="12.75" hidden="1" customHeight="1">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ht="12.75" hidden="1" customHeight="1">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ht="12.75" hidden="1" customHeight="1">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ht="12.75" hidden="1" customHeight="1">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ht="12.75" hidden="1" customHeight="1">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ht="12.75" hidden="1" customHeight="1">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ht="12.75" hidden="1" customHeight="1">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ht="12.75" hidden="1" customHeight="1">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ht="12.75" hidden="1" customHeight="1">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ht="12.75" hidden="1" customHeight="1">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ht="12.75" hidden="1" customHeight="1">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ht="12.75" hidden="1" customHeight="1">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ht="12.75" hidden="1" customHeight="1">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ht="12.75" hidden="1" customHeight="1">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ht="12.75" hidden="1" customHeight="1">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ht="12.75" hidden="1" customHeight="1">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ht="12.75" hidden="1" customHeight="1">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ht="12.75" hidden="1" customHeight="1">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ht="12.75" hidden="1" customHeight="1">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ht="12.75" hidden="1" customHeight="1">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ht="12.75" hidden="1" customHeight="1">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ht="12.75" hidden="1" customHeight="1">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ht="12.75" hidden="1" customHeight="1">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ht="12.75" hidden="1" customHeight="1">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ht="12.75" hidden="1" customHeight="1">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ht="12.75" hidden="1" customHeight="1">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ht="12.75" hidden="1" customHeight="1">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ht="12.75" hidden="1" customHeight="1">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ht="12.75" hidden="1" customHeight="1">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ht="12.75" hidden="1" customHeight="1">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ht="12.75" hidden="1" customHeight="1">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ht="12.75" hidden="1" customHeight="1">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ht="12.75" hidden="1" customHeight="1">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ht="12.75" hidden="1" customHeight="1">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ht="12.75" hidden="1" customHeight="1">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ht="12.75" hidden="1" customHeight="1">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ht="12.75" hidden="1" customHeight="1">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ht="12.75" hidden="1" customHeight="1">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ht="12.75" hidden="1" customHeight="1">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ht="12.75" hidden="1" customHeight="1">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ht="12.75" hidden="1" customHeight="1">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ht="12.75" hidden="1" customHeight="1">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ht="12.75" hidden="1" customHeight="1">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ht="12.75" hidden="1" customHeight="1">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ht="12.75" hidden="1" customHeight="1">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ht="12.75" hidden="1" customHeight="1">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ht="12.75" hidden="1" customHeight="1">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ht="12.75" hidden="1" customHeight="1">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ht="12.75" hidden="1" customHeight="1">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ht="12.75" hidden="1" customHeight="1">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ht="12.75" hidden="1" customHeight="1">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ht="12.75" hidden="1" customHeight="1">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ht="12.75" hidden="1" customHeight="1">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ht="12.75" hidden="1" customHeight="1">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ht="12.75" hidden="1" customHeight="1">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ht="12.75" hidden="1" customHeight="1">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ht="12.75" hidden="1" customHeight="1">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ht="12.75" hidden="1" customHeight="1">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ht="12.75" hidden="1" customHeight="1">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ht="12.75" hidden="1" customHeight="1">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ht="12.75" hidden="1" customHeight="1">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ht="12.75" hidden="1" customHeight="1">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ht="12.75" hidden="1" customHeight="1">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ht="12.75" hidden="1" customHeight="1">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ht="12.75" hidden="1" customHeight="1">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ht="12.75" hidden="1" customHeight="1">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ht="12.75" hidden="1" customHeight="1">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ht="12.75" hidden="1" customHeight="1">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ht="12.75" hidden="1" customHeight="1">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ht="12.75" hidden="1" customHeight="1">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ht="12.75" hidden="1" customHeight="1">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ht="12.75" hidden="1" customHeight="1">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ht="12.75" hidden="1" customHeight="1">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ht="12.75" hidden="1" customHeight="1">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ht="12.75" hidden="1" customHeight="1">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ht="12.75" hidden="1" customHeight="1">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ht="12.75" hidden="1" customHeight="1">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ht="12.75" hidden="1" customHeight="1">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ht="12.75" hidden="1" customHeight="1">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ht="12.75" hidden="1" customHeight="1">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ht="12.75" hidden="1" customHeight="1">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ht="12.75" hidden="1" customHeight="1">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ht="12.75" hidden="1" customHeight="1">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ht="12.75" hidden="1" customHeight="1">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ht="12.75" hidden="1" customHeight="1">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ht="12.75" hidden="1" customHeight="1">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3">
    <mergeCell ref="B7:C7"/>
    <mergeCell ref="B8:C8"/>
    <mergeCell ref="B9:C9"/>
    <mergeCell ref="B10:C10"/>
    <mergeCell ref="B11:C11"/>
    <mergeCell ref="B12:C12"/>
    <mergeCell ref="B15:D15"/>
    <mergeCell ref="K2:L2"/>
    <mergeCell ref="B3:C3"/>
    <mergeCell ref="K3:L3"/>
    <mergeCell ref="B4:L4"/>
    <mergeCell ref="B5:L5"/>
    <mergeCell ref="B6:L6"/>
    <mergeCell ref="D7:L7"/>
    <mergeCell ref="G8:L8"/>
    <mergeCell ref="D9:L9"/>
    <mergeCell ref="D10:F10"/>
    <mergeCell ref="K12:L12"/>
    <mergeCell ref="I13:J13"/>
    <mergeCell ref="C16:H16"/>
    <mergeCell ref="C17:H17"/>
    <mergeCell ref="B18:L18"/>
    <mergeCell ref="C19:H19"/>
    <mergeCell ref="C20:H20"/>
    <mergeCell ref="C21:H21"/>
    <mergeCell ref="C22:H22"/>
    <mergeCell ref="C23:H23"/>
    <mergeCell ref="C24:H24"/>
    <mergeCell ref="C25:H25"/>
    <mergeCell ref="C26:H26"/>
    <mergeCell ref="C27:H27"/>
    <mergeCell ref="C28:H28"/>
    <mergeCell ref="C29:H29"/>
    <mergeCell ref="C30:H30"/>
    <mergeCell ref="C31:H31"/>
    <mergeCell ref="C32:H32"/>
    <mergeCell ref="C33:H33"/>
    <mergeCell ref="C34:H34"/>
    <mergeCell ref="C35:H35"/>
    <mergeCell ref="C36:H36"/>
    <mergeCell ref="C37:H37"/>
    <mergeCell ref="C38:H38"/>
    <mergeCell ref="C39:H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B72:L72"/>
    <mergeCell ref="C73:H73"/>
    <mergeCell ref="C74:H74"/>
    <mergeCell ref="C75:H75"/>
    <mergeCell ref="C76:H76"/>
    <mergeCell ref="C77:H77"/>
    <mergeCell ref="C78:H78"/>
    <mergeCell ref="C79:H79"/>
    <mergeCell ref="C80:H80"/>
    <mergeCell ref="C81:H81"/>
    <mergeCell ref="C82:H82"/>
    <mergeCell ref="C83:H83"/>
    <mergeCell ref="C84:H84"/>
    <mergeCell ref="C85:H85"/>
    <mergeCell ref="C86:H86"/>
    <mergeCell ref="C87:H87"/>
    <mergeCell ref="C88:H88"/>
    <mergeCell ref="C89:H89"/>
    <mergeCell ref="C90:H90"/>
    <mergeCell ref="C91:H91"/>
    <mergeCell ref="C92:H92"/>
    <mergeCell ref="C93:H93"/>
    <mergeCell ref="C94:H94"/>
    <mergeCell ref="C95:H95"/>
    <mergeCell ref="C96:H96"/>
    <mergeCell ref="C97:H97"/>
    <mergeCell ref="C98:H98"/>
    <mergeCell ref="C99:H99"/>
    <mergeCell ref="C100:H100"/>
    <mergeCell ref="C101:H101"/>
    <mergeCell ref="C102:H102"/>
    <mergeCell ref="C103:H103"/>
    <mergeCell ref="C104:H104"/>
    <mergeCell ref="C105:H105"/>
    <mergeCell ref="C106:H106"/>
    <mergeCell ref="C107:H107"/>
    <mergeCell ref="C108:H108"/>
    <mergeCell ref="C109:H109"/>
    <mergeCell ref="C110:H110"/>
    <mergeCell ref="C111:H111"/>
    <mergeCell ref="C112:H112"/>
    <mergeCell ref="C113:H113"/>
    <mergeCell ref="C114:H114"/>
    <mergeCell ref="C115:H115"/>
    <mergeCell ref="C116:H116"/>
    <mergeCell ref="C117:H117"/>
    <mergeCell ref="C118:H118"/>
    <mergeCell ref="C119:H119"/>
    <mergeCell ref="C120:H120"/>
    <mergeCell ref="C121:H121"/>
    <mergeCell ref="C122:H122"/>
    <mergeCell ref="C123:H123"/>
    <mergeCell ref="C124:H124"/>
    <mergeCell ref="C125:H125"/>
    <mergeCell ref="C126:H126"/>
    <mergeCell ref="C127:H127"/>
    <mergeCell ref="C128:H128"/>
    <mergeCell ref="C129:H129"/>
    <mergeCell ref="C130:H130"/>
    <mergeCell ref="C131:H131"/>
    <mergeCell ref="C132:H132"/>
    <mergeCell ref="C133:H133"/>
    <mergeCell ref="C134:H134"/>
    <mergeCell ref="C135:H135"/>
    <mergeCell ref="C136:H136"/>
    <mergeCell ref="C137:H137"/>
    <mergeCell ref="C138:H138"/>
    <mergeCell ref="C139:H139"/>
    <mergeCell ref="C140:H140"/>
    <mergeCell ref="C141:H141"/>
    <mergeCell ref="C142:H142"/>
    <mergeCell ref="C143:H143"/>
    <mergeCell ref="C186:H186"/>
    <mergeCell ref="C187:H187"/>
    <mergeCell ref="C188:H188"/>
    <mergeCell ref="C189:H189"/>
    <mergeCell ref="C190:H190"/>
    <mergeCell ref="C191:H191"/>
    <mergeCell ref="B192:H192"/>
    <mergeCell ref="B199:C199"/>
    <mergeCell ref="B200:C200"/>
    <mergeCell ref="B201:C201"/>
    <mergeCell ref="D201:E201"/>
    <mergeCell ref="B202:C202"/>
    <mergeCell ref="D202:E202"/>
    <mergeCell ref="B203:C203"/>
    <mergeCell ref="D203:G203"/>
    <mergeCell ref="C193:H193"/>
    <mergeCell ref="C194:H194"/>
    <mergeCell ref="B196:D196"/>
    <mergeCell ref="E196:H196"/>
    <mergeCell ref="J196:L196"/>
    <mergeCell ref="D198:H198"/>
    <mergeCell ref="J198:L198"/>
    <mergeCell ref="C144:H144"/>
    <mergeCell ref="C145:H145"/>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 ref="C160:H160"/>
    <mergeCell ref="C161:H161"/>
    <mergeCell ref="C162:H162"/>
    <mergeCell ref="C163:H163"/>
    <mergeCell ref="C164:H164"/>
    <mergeCell ref="C165:H165"/>
    <mergeCell ref="C166:H166"/>
    <mergeCell ref="C167:H167"/>
    <mergeCell ref="C168:H168"/>
    <mergeCell ref="C169:H169"/>
    <mergeCell ref="C170:H170"/>
    <mergeCell ref="C171:H171"/>
    <mergeCell ref="C172:H172"/>
    <mergeCell ref="C173:H173"/>
    <mergeCell ref="C174:H174"/>
    <mergeCell ref="B175:L175"/>
    <mergeCell ref="C176:H176"/>
    <mergeCell ref="C177:H177"/>
    <mergeCell ref="C178:H178"/>
    <mergeCell ref="J184:K184"/>
    <mergeCell ref="L184:L185"/>
    <mergeCell ref="C179:H179"/>
    <mergeCell ref="C180:H180"/>
    <mergeCell ref="C181:H181"/>
    <mergeCell ref="C182:H182"/>
    <mergeCell ref="C183:H183"/>
    <mergeCell ref="B184:H185"/>
    <mergeCell ref="I184:I185"/>
  </mergeCells>
  <conditionalFormatting sqref="B6:L6">
    <cfRule type="cellIs" dxfId="4" priority="1" operator="equal">
      <formula>$P$7</formula>
    </cfRule>
  </conditionalFormatting>
  <conditionalFormatting sqref="D7:L7">
    <cfRule type="cellIs" dxfId="5" priority="2" operator="equal">
      <formula>"(za ovo razdoblje i ovu vrstu obveznika obrazac se ne popunjava)"</formula>
    </cfRule>
  </conditionalFormatting>
  <conditionalFormatting sqref="J19:K71 J73:K174 J176:K179 J186:K191 J193:K194">
    <cfRule type="cellIs" dxfId="0" priority="3" operator="notEqual">
      <formula>ROUND(J73,2)</formula>
    </cfRule>
  </conditionalFormatting>
  <conditionalFormatting sqref="J19:K71 J73:K174 J186:K191 J193:K194">
    <cfRule type="cellIs" dxfId="6" priority="4" operator="lessThan">
      <formula>0</formula>
    </cfRule>
  </conditionalFormatting>
  <conditionalFormatting sqref="J176:K183">
    <cfRule type="cellIs" dxfId="6" priority="5" operator="lessThan">
      <formula>0</formula>
    </cfRule>
  </conditionalFormatting>
  <conditionalFormatting sqref="J180:K183">
    <cfRule type="cellIs" dxfId="0" priority="6" operator="notEqual">
      <formula>ROUND(J180,0)</formula>
    </cfRule>
  </conditionalFormatting>
  <dataValidations>
    <dataValidation type="decimal" operator="greaterThanOrEqual" allowBlank="1" showInputMessage="1" showErrorMessage="1" prompt="Nedozvoljen unos - Dozvoljen je samo upis pozitivnih brojeva, ako je iznos nula (tj. nema podatka), upišite nulu" sqref="J19:K71 J73:K174 J176:K179 J186:K191 J193:K194">
      <formula1>0.0</formula1>
    </dataValidation>
    <dataValidation type="decimal" operator="greaterThanOrEqual" allowBlank="1" showInputMessage="1" showErrorMessage="1" prompt="Nedozvoljen unos - Dozvoljen je samo upis pozitivnih cijelih brojeva, ako je iznos nula (tj. nema podatka), upišite nulu" sqref="J180:K183">
      <formula1>0.0</formula1>
    </dataValidation>
  </dataValidations>
  <printOptions/>
  <pageMargins bottom="0.75" footer="0.0" header="0.0" left="0.7" right="0.7" top="0.75"/>
  <pageSetup orientation="landscape"/>
  <headerFooter>
    <oddFooter>&amp;RStranica: &amp;P</oddFooter>
  </headerFooter>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0.88"/>
    <col customWidth="1" min="2" max="2" width="5.75"/>
    <col customWidth="1" min="3" max="8" width="12.75"/>
    <col customWidth="1" min="9" max="9" width="4.25"/>
    <col customWidth="1" min="10" max="11" width="15.75"/>
    <col customWidth="1" min="12" max="12" width="6.75"/>
    <col customWidth="1" min="13" max="13" width="0.88"/>
    <col customWidth="1" hidden="1" min="14" max="16" width="8.0"/>
    <col customWidth="1" min="17" max="26" width="8.0"/>
  </cols>
  <sheetData>
    <row r="1" ht="24.75" customHeight="1">
      <c r="A1" s="1"/>
      <c r="B1" s="2" t="s">
        <v>0</v>
      </c>
      <c r="C1" s="3" t="s">
        <v>13</v>
      </c>
      <c r="D1" s="3" t="s">
        <v>1</v>
      </c>
      <c r="E1" s="3" t="s">
        <v>2</v>
      </c>
      <c r="F1" s="4" t="s">
        <v>3</v>
      </c>
      <c r="G1" s="3" t="s">
        <v>4</v>
      </c>
      <c r="H1" s="3" t="s">
        <v>5</v>
      </c>
      <c r="I1" s="3"/>
      <c r="J1" s="3" t="s">
        <v>6</v>
      </c>
      <c r="K1" s="6" t="s">
        <v>7</v>
      </c>
      <c r="L1" s="51"/>
      <c r="M1" s="1"/>
      <c r="N1" s="1"/>
      <c r="O1" s="1"/>
      <c r="P1" s="1"/>
      <c r="Q1" s="1"/>
      <c r="R1" s="1"/>
      <c r="S1" s="1"/>
      <c r="T1" s="1"/>
      <c r="U1" s="1"/>
      <c r="V1" s="1"/>
      <c r="W1" s="1"/>
      <c r="X1" s="1"/>
      <c r="Y1" s="1"/>
      <c r="Z1" s="1"/>
    </row>
    <row r="2" ht="4.5" customHeight="1">
      <c r="A2" s="151"/>
      <c r="B2" s="152"/>
      <c r="C2" s="151"/>
      <c r="D2" s="151"/>
      <c r="E2" s="151"/>
      <c r="F2" s="151"/>
      <c r="G2" s="151"/>
      <c r="H2" s="151"/>
      <c r="I2" s="151"/>
      <c r="J2" s="151"/>
      <c r="K2" s="153"/>
      <c r="M2" s="151"/>
      <c r="N2" s="151"/>
      <c r="O2" s="151"/>
      <c r="P2" s="151"/>
      <c r="Q2" s="151"/>
      <c r="R2" s="151"/>
      <c r="S2" s="151"/>
      <c r="T2" s="151"/>
      <c r="U2" s="151"/>
      <c r="V2" s="151"/>
      <c r="W2" s="151"/>
      <c r="X2" s="151"/>
      <c r="Y2" s="151"/>
      <c r="Z2" s="151"/>
    </row>
    <row r="3" ht="30.0" customHeight="1">
      <c r="A3" s="63"/>
      <c r="B3" s="154" t="s">
        <v>2145</v>
      </c>
      <c r="C3" s="155"/>
      <c r="D3" s="63"/>
      <c r="E3" s="63"/>
      <c r="F3" s="156"/>
      <c r="G3" s="156"/>
      <c r="H3" s="156"/>
      <c r="I3" s="156"/>
      <c r="J3" s="156"/>
      <c r="K3" s="157" t="s">
        <v>2146</v>
      </c>
      <c r="L3" s="155"/>
      <c r="M3" s="63"/>
      <c r="N3" s="63"/>
      <c r="O3" s="63"/>
      <c r="P3" s="63"/>
      <c r="Q3" s="63"/>
      <c r="R3" s="63"/>
      <c r="S3" s="63"/>
      <c r="T3" s="63"/>
      <c r="U3" s="63"/>
      <c r="V3" s="63"/>
      <c r="W3" s="63"/>
      <c r="X3" s="63"/>
      <c r="Y3" s="63"/>
      <c r="Z3" s="63"/>
    </row>
    <row r="4" ht="30.0" customHeight="1">
      <c r="A4" s="63"/>
      <c r="B4" s="158" t="s">
        <v>2147</v>
      </c>
      <c r="M4" s="63"/>
      <c r="N4" s="63"/>
      <c r="O4" s="63"/>
      <c r="P4" s="63"/>
      <c r="Q4" s="63"/>
      <c r="R4" s="63"/>
      <c r="S4" s="63"/>
      <c r="T4" s="63"/>
      <c r="U4" s="63"/>
      <c r="V4" s="63"/>
      <c r="W4" s="63"/>
      <c r="X4" s="63"/>
      <c r="Y4" s="63"/>
      <c r="Z4" s="63"/>
    </row>
    <row r="5" ht="7.5" customHeight="1">
      <c r="A5" s="63"/>
      <c r="B5" s="159"/>
      <c r="M5" s="63"/>
      <c r="N5" s="63"/>
      <c r="O5" s="63"/>
      <c r="P5" s="63"/>
      <c r="Q5" s="63"/>
      <c r="R5" s="63"/>
      <c r="S5" s="63"/>
      <c r="T5" s="63"/>
      <c r="U5" s="63"/>
      <c r="V5" s="63"/>
      <c r="W5" s="63"/>
      <c r="X5" s="63"/>
      <c r="Y5" s="63"/>
      <c r="Z5" s="63"/>
    </row>
    <row r="6" ht="19.5" customHeight="1">
      <c r="A6" s="152"/>
      <c r="B6" s="160" t="str">
        <f>IF(OR(RefStr!J15="",RefStr!J19=""),P7,IF(RefStr!O4=1,"Stanje na dan: "&amp;TEXT(RefStr!G5,"dd.MM.YYYY."),P6))</f>
        <v>Stanje na dan: 31.12.2023.</v>
      </c>
      <c r="M6" s="152"/>
      <c r="N6" s="152"/>
      <c r="O6" s="152"/>
      <c r="P6" s="63" t="s">
        <v>1955</v>
      </c>
      <c r="Q6" s="152"/>
      <c r="R6" s="152"/>
      <c r="S6" s="152"/>
      <c r="T6" s="152"/>
      <c r="U6" s="152"/>
      <c r="V6" s="152"/>
      <c r="W6" s="152"/>
      <c r="X6" s="152"/>
      <c r="Y6" s="152"/>
      <c r="Z6" s="152"/>
    </row>
    <row r="7" ht="18.0" customHeight="1">
      <c r="A7" s="151"/>
      <c r="B7" s="161" t="s">
        <v>92</v>
      </c>
      <c r="D7" s="162" t="str">
        <f>IF(RefStr!O4=1,IF(RefStr!C7&lt;&gt;"",RefStr!C7,""),"")</f>
        <v>HRVATSKA KOMORA EDUKACIJSKIH REHABILITATORA</v>
      </c>
      <c r="E7" s="163"/>
      <c r="F7" s="163"/>
      <c r="G7" s="163"/>
      <c r="H7" s="163"/>
      <c r="I7" s="163"/>
      <c r="J7" s="163"/>
      <c r="K7" s="163"/>
      <c r="L7" s="163"/>
      <c r="M7" s="151"/>
      <c r="N7" s="151"/>
      <c r="O7" s="151"/>
      <c r="P7" s="63" t="s">
        <v>1956</v>
      </c>
      <c r="Q7" s="151"/>
      <c r="R7" s="151"/>
      <c r="S7" s="151"/>
      <c r="T7" s="151"/>
      <c r="U7" s="151"/>
      <c r="V7" s="151"/>
      <c r="W7" s="151"/>
      <c r="X7" s="151"/>
      <c r="Y7" s="151"/>
      <c r="Z7" s="151"/>
    </row>
    <row r="8" ht="18.0" customHeight="1">
      <c r="A8" s="151"/>
      <c r="B8" s="161" t="s">
        <v>94</v>
      </c>
      <c r="D8" s="164">
        <f>IF(RefStr!O4=1,IF(RefStr!C9&lt;&gt;"",RefStr!C9,""),"")</f>
        <v>10000</v>
      </c>
      <c r="E8" s="165"/>
      <c r="F8" s="161" t="s">
        <v>95</v>
      </c>
      <c r="G8" s="166" t="str">
        <f>IF(RefStr!O4=1,IF(RefStr!E9&lt;&gt;"",RefStr!E9,""),"")</f>
        <v>ZAGREB</v>
      </c>
      <c r="H8" s="163"/>
      <c r="I8" s="163"/>
      <c r="J8" s="163"/>
      <c r="K8" s="163"/>
      <c r="L8" s="163"/>
      <c r="M8" s="151"/>
      <c r="N8" s="151"/>
      <c r="O8" s="151"/>
      <c r="P8" s="151"/>
      <c r="Q8" s="151"/>
      <c r="R8" s="151"/>
      <c r="S8" s="151"/>
      <c r="T8" s="151"/>
      <c r="U8" s="151"/>
      <c r="V8" s="151"/>
      <c r="W8" s="151"/>
      <c r="X8" s="151"/>
      <c r="Y8" s="151"/>
      <c r="Z8" s="151"/>
    </row>
    <row r="9" ht="18.0" customHeight="1">
      <c r="A9" s="151"/>
      <c r="B9" s="161" t="s">
        <v>98</v>
      </c>
      <c r="D9" s="166" t="str">
        <f>IF(RefStr!O4=1,IF(RefStr!C11&lt;&gt;"",RefStr!C11,""),"")</f>
        <v>NAD LIPOM 13/1</v>
      </c>
      <c r="E9" s="163"/>
      <c r="F9" s="163"/>
      <c r="G9" s="163"/>
      <c r="H9" s="163"/>
      <c r="I9" s="163"/>
      <c r="J9" s="163"/>
      <c r="K9" s="163"/>
      <c r="L9" s="163"/>
      <c r="M9" s="151"/>
      <c r="N9" s="151"/>
      <c r="O9" s="151"/>
      <c r="P9" s="151"/>
      <c r="Q9" s="151"/>
      <c r="R9" s="151"/>
      <c r="S9" s="151"/>
      <c r="T9" s="151"/>
      <c r="U9" s="151"/>
      <c r="V9" s="151"/>
      <c r="W9" s="151"/>
      <c r="X9" s="151"/>
      <c r="Y9" s="151"/>
      <c r="Z9" s="151"/>
    </row>
    <row r="10" ht="18.0" customHeight="1">
      <c r="A10" s="151"/>
      <c r="B10" s="161" t="s">
        <v>102</v>
      </c>
      <c r="D10" s="167" t="str">
        <f>IF(RefStr!O4=1,IF(RefStr!C13&lt;&gt;"",RefStr!C13,""),"")</f>
        <v>HR5423600001102266561</v>
      </c>
      <c r="E10" s="163"/>
      <c r="F10" s="163"/>
      <c r="G10" s="168"/>
      <c r="H10" s="168"/>
      <c r="I10" s="169"/>
      <c r="J10" s="161" t="s">
        <v>97</v>
      </c>
      <c r="K10" s="170">
        <f>IF(RefStr!O4=1,IF(RefStr!J9&lt;&gt;"",RefStr!J9,""),"")</f>
        <v>307389</v>
      </c>
      <c r="L10" s="169"/>
      <c r="M10" s="151"/>
      <c r="N10" s="151"/>
      <c r="O10" s="151"/>
      <c r="P10" s="151"/>
      <c r="Q10" s="151"/>
      <c r="R10" s="151"/>
      <c r="S10" s="151"/>
      <c r="T10" s="151"/>
      <c r="U10" s="151"/>
      <c r="V10" s="151"/>
      <c r="W10" s="151"/>
      <c r="X10" s="151"/>
      <c r="Y10" s="151"/>
      <c r="Z10" s="151"/>
    </row>
    <row r="11" ht="18.0" customHeight="1">
      <c r="A11" s="151"/>
      <c r="B11" s="171" t="s">
        <v>105</v>
      </c>
      <c r="D11" s="166" t="str">
        <f>IF(RefStr!O4=1,IF(RefStr!C15&lt;&gt;"",RefStr!C15,""),"")</f>
        <v>9412</v>
      </c>
      <c r="E11" s="172" t="str">
        <f>IF(RefStr!D15&lt;&gt;"",RefStr!D15,"")</f>
        <v>Djelatnosti strukovnih članskih organizacija</v>
      </c>
      <c r="F11" s="173"/>
      <c r="G11" s="169"/>
      <c r="H11" s="169"/>
      <c r="I11" s="169"/>
      <c r="J11" s="171" t="s">
        <v>100</v>
      </c>
      <c r="K11" s="174" t="str">
        <f>IF(RefStr!O4=1,IF(RefStr!J11&lt;&gt;"",RefStr!J11,""),"")</f>
        <v>02857383</v>
      </c>
      <c r="L11" s="169"/>
      <c r="M11" s="151"/>
      <c r="N11" s="151"/>
      <c r="O11" s="151"/>
      <c r="P11" s="151"/>
      <c r="Q11" s="151"/>
      <c r="R11" s="151"/>
      <c r="S11" s="151"/>
      <c r="T11" s="151"/>
      <c r="U11" s="151"/>
      <c r="V11" s="151"/>
      <c r="W11" s="151"/>
      <c r="X11" s="151"/>
      <c r="Y11" s="151"/>
      <c r="Z11" s="151"/>
    </row>
    <row r="12" ht="18.0" customHeight="1">
      <c r="A12" s="151"/>
      <c r="B12" s="161" t="s">
        <v>109</v>
      </c>
      <c r="D12" s="166">
        <f>IF(RefStr!O4=1,IF(RefStr!C17&lt;&gt;"",RefStr!C17,""),"")</f>
        <v>133</v>
      </c>
      <c r="E12" s="172" t="str">
        <f>IF(RefStr!D17&lt;&gt;"",RefStr!D17,"")</f>
        <v>Grad/općina: GRAD ZAGREB</v>
      </c>
      <c r="F12" s="168"/>
      <c r="G12" s="168"/>
      <c r="H12" s="168"/>
      <c r="I12" s="175"/>
      <c r="J12" s="171" t="s">
        <v>104</v>
      </c>
      <c r="K12" s="176">
        <f>IF(RefStr!O4=1,IF(RefStr!J13&lt;&gt;"",RefStr!J13,""),"")</f>
        <v>42437000303</v>
      </c>
      <c r="L12" s="163"/>
      <c r="M12" s="151"/>
      <c r="N12" s="151"/>
      <c r="O12" s="151"/>
      <c r="P12" s="151"/>
      <c r="Q12" s="151"/>
      <c r="R12" s="151"/>
      <c r="S12" s="151"/>
      <c r="T12" s="151"/>
      <c r="U12" s="151"/>
      <c r="V12" s="151"/>
      <c r="W12" s="151"/>
      <c r="X12" s="151"/>
      <c r="Y12" s="151"/>
      <c r="Z12" s="151"/>
    </row>
    <row r="13" ht="18.0" customHeight="1">
      <c r="A13" s="151"/>
      <c r="B13" s="169"/>
      <c r="C13" s="177"/>
      <c r="D13" s="178"/>
      <c r="E13" s="179"/>
      <c r="F13" s="179"/>
      <c r="G13" s="179"/>
      <c r="H13" s="179"/>
      <c r="I13" s="171" t="s">
        <v>107</v>
      </c>
      <c r="K13" s="180" t="str">
        <f>IF(RefStr!O4=1,IF(RefStr!J15&lt;&gt;"",RefStr!J15,""),"")</f>
        <v>2023-12</v>
      </c>
      <c r="L13" s="169"/>
      <c r="M13" s="151"/>
      <c r="N13" s="151"/>
      <c r="O13" s="151"/>
      <c r="P13" s="151"/>
      <c r="Q13" s="151"/>
      <c r="R13" s="151"/>
      <c r="S13" s="151"/>
      <c r="T13" s="151"/>
      <c r="U13" s="151"/>
      <c r="V13" s="151"/>
      <c r="W13" s="151"/>
      <c r="X13" s="151"/>
      <c r="Y13" s="151"/>
      <c r="Z13" s="151"/>
    </row>
    <row r="14" ht="18.0" customHeight="1">
      <c r="A14" s="151"/>
      <c r="B14" s="161"/>
      <c r="C14" s="161"/>
      <c r="D14" s="179"/>
      <c r="E14" s="179"/>
      <c r="F14" s="179"/>
      <c r="G14" s="179"/>
      <c r="H14" s="179"/>
      <c r="I14" s="169"/>
      <c r="J14" s="171" t="s">
        <v>110</v>
      </c>
      <c r="K14" s="181">
        <f>IF(RefStr!O4=1,IF(RefStr!J17&lt;&gt;"",RefStr!J17,""),"")</f>
        <v>21</v>
      </c>
      <c r="L14" s="182"/>
      <c r="M14" s="151"/>
      <c r="N14" s="151"/>
      <c r="O14" s="151"/>
      <c r="P14" s="151"/>
      <c r="Q14" s="151"/>
      <c r="R14" s="151"/>
      <c r="S14" s="151"/>
      <c r="T14" s="151"/>
      <c r="U14" s="151"/>
      <c r="V14" s="151"/>
      <c r="W14" s="151"/>
      <c r="X14" s="151"/>
      <c r="Y14" s="151"/>
      <c r="Z14" s="151"/>
    </row>
    <row r="15" ht="15.0" customHeight="1">
      <c r="A15" s="63"/>
      <c r="B15" s="183" t="str">
        <f>"Verzija Excel datoteke: "&amp;MID(PraviPod707!G30,1,1)&amp;"."&amp;MID(PraviPod707!G30,2,1)&amp;"."&amp;MID(PraviPod707!G30,3,1)&amp;"."</f>
        <v>Verzija Excel datoteke: 6.0.6.</v>
      </c>
      <c r="E15" s="63"/>
      <c r="F15" s="184"/>
      <c r="G15" s="184"/>
      <c r="H15" s="184"/>
      <c r="I15" s="95"/>
      <c r="J15" s="95"/>
      <c r="K15" s="185"/>
      <c r="L15" s="186" t="s">
        <v>116</v>
      </c>
      <c r="M15" s="63"/>
      <c r="N15" s="63"/>
      <c r="O15" s="63"/>
      <c r="P15" s="150"/>
      <c r="Q15" s="63"/>
      <c r="R15" s="63"/>
      <c r="S15" s="63"/>
      <c r="T15" s="63"/>
      <c r="U15" s="63"/>
      <c r="V15" s="63"/>
      <c r="W15" s="63"/>
      <c r="X15" s="63"/>
      <c r="Y15" s="63"/>
      <c r="Z15" s="63"/>
    </row>
    <row r="16" ht="34.5" customHeight="1">
      <c r="A16" s="63"/>
      <c r="B16" s="187" t="s">
        <v>1957</v>
      </c>
      <c r="C16" s="188" t="s">
        <v>1958</v>
      </c>
      <c r="D16" s="24"/>
      <c r="E16" s="24"/>
      <c r="F16" s="24"/>
      <c r="G16" s="24"/>
      <c r="H16" s="189"/>
      <c r="I16" s="190" t="s">
        <v>27</v>
      </c>
      <c r="J16" s="3" t="s">
        <v>118</v>
      </c>
      <c r="K16" s="3" t="s">
        <v>119</v>
      </c>
      <c r="L16" s="191" t="s">
        <v>2148</v>
      </c>
      <c r="M16" s="63"/>
      <c r="N16" s="63"/>
      <c r="O16" s="63"/>
      <c r="P16" s="63"/>
      <c r="Q16" s="63"/>
      <c r="R16" s="63"/>
      <c r="S16" s="63"/>
      <c r="T16" s="63"/>
      <c r="U16" s="63"/>
      <c r="V16" s="63"/>
      <c r="W16" s="63"/>
      <c r="X16" s="63"/>
      <c r="Y16" s="63"/>
      <c r="Z16" s="63"/>
    </row>
    <row r="17" ht="12.0" customHeight="1">
      <c r="A17" s="63"/>
      <c r="B17" s="108">
        <v>1.0</v>
      </c>
      <c r="C17" s="192">
        <v>2.0</v>
      </c>
      <c r="D17" s="24"/>
      <c r="E17" s="24"/>
      <c r="F17" s="24"/>
      <c r="G17" s="24"/>
      <c r="H17" s="193"/>
      <c r="I17" s="194">
        <v>3.0</v>
      </c>
      <c r="J17" s="194">
        <v>4.0</v>
      </c>
      <c r="K17" s="108">
        <v>5.0</v>
      </c>
      <c r="L17" s="108">
        <v>6.0</v>
      </c>
      <c r="M17" s="63"/>
      <c r="N17" s="63"/>
      <c r="O17" s="63"/>
      <c r="P17" s="63"/>
      <c r="Q17" s="63"/>
      <c r="R17" s="63"/>
      <c r="S17" s="63"/>
      <c r="T17" s="63"/>
      <c r="U17" s="63"/>
      <c r="V17" s="63"/>
      <c r="W17" s="63"/>
      <c r="X17" s="63"/>
      <c r="Y17" s="63"/>
      <c r="Z17" s="63"/>
    </row>
    <row r="18" ht="15.0" customHeight="1">
      <c r="A18" s="63"/>
      <c r="B18" s="195" t="s">
        <v>2149</v>
      </c>
      <c r="C18" s="24"/>
      <c r="D18" s="24"/>
      <c r="E18" s="24"/>
      <c r="F18" s="24"/>
      <c r="G18" s="24"/>
      <c r="H18" s="24"/>
      <c r="I18" s="24"/>
      <c r="J18" s="24"/>
      <c r="K18" s="24"/>
      <c r="L18" s="25"/>
      <c r="M18" s="63"/>
      <c r="N18" s="63"/>
      <c r="O18" s="63"/>
      <c r="P18" s="63"/>
      <c r="Q18" s="63"/>
      <c r="R18" s="63"/>
      <c r="S18" s="63"/>
      <c r="T18" s="63"/>
      <c r="U18" s="63"/>
      <c r="V18" s="63"/>
      <c r="W18" s="63"/>
      <c r="X18" s="63"/>
      <c r="Y18" s="63"/>
      <c r="Z18" s="63"/>
    </row>
    <row r="19" ht="14.25" customHeight="1">
      <c r="A19" s="151"/>
      <c r="B19" s="260"/>
      <c r="C19" s="261" t="s">
        <v>2150</v>
      </c>
      <c r="D19" s="114"/>
      <c r="E19" s="114"/>
      <c r="F19" s="114"/>
      <c r="G19" s="114"/>
      <c r="H19" s="114"/>
      <c r="I19" s="116">
        <v>1.0</v>
      </c>
      <c r="J19" s="200">
        <f t="shared" ref="J19:K19" si="1">ROUND(J20+J92,2)</f>
        <v>48018.45</v>
      </c>
      <c r="K19" s="200">
        <f t="shared" si="1"/>
        <v>23954.26</v>
      </c>
      <c r="L19" s="201">
        <f t="shared" ref="L19:L162" si="3">IF(J19&gt;0,IF(K19/J19&gt;=100,"&gt;&gt;100",K19/J19*100),"-")</f>
        <v>49.88553358</v>
      </c>
      <c r="M19" s="151"/>
      <c r="N19" s="151"/>
      <c r="O19" s="151"/>
      <c r="P19" s="151"/>
      <c r="Q19" s="151"/>
      <c r="R19" s="151"/>
      <c r="S19" s="151"/>
      <c r="T19" s="151"/>
      <c r="U19" s="151"/>
      <c r="V19" s="151"/>
      <c r="W19" s="151"/>
      <c r="X19" s="151"/>
      <c r="Y19" s="151"/>
      <c r="Z19" s="151"/>
    </row>
    <row r="20" ht="14.25" customHeight="1">
      <c r="A20" s="151"/>
      <c r="B20" s="262">
        <v>0.0</v>
      </c>
      <c r="C20" s="263" t="s">
        <v>2151</v>
      </c>
      <c r="D20" s="126"/>
      <c r="E20" s="126"/>
      <c r="F20" s="126"/>
      <c r="G20" s="126"/>
      <c r="H20" s="126"/>
      <c r="I20" s="128">
        <v>2.0</v>
      </c>
      <c r="J20" s="264">
        <f t="shared" ref="J20:K20" si="2">ROUND(J21+J36+J65+J69+J73+J82,2)</f>
        <v>1453.18</v>
      </c>
      <c r="K20" s="264">
        <f t="shared" si="2"/>
        <v>1694.9</v>
      </c>
      <c r="L20" s="205">
        <f t="shared" si="3"/>
        <v>116.633865</v>
      </c>
      <c r="M20" s="151"/>
      <c r="N20" s="151"/>
      <c r="O20" s="151"/>
      <c r="P20" s="151"/>
      <c r="Q20" s="151"/>
      <c r="R20" s="151"/>
      <c r="S20" s="151"/>
      <c r="T20" s="151"/>
      <c r="U20" s="151"/>
      <c r="V20" s="151"/>
      <c r="W20" s="151"/>
      <c r="X20" s="151"/>
      <c r="Y20" s="151"/>
      <c r="Z20" s="151"/>
    </row>
    <row r="21" ht="14.25" customHeight="1">
      <c r="A21" s="151"/>
      <c r="B21" s="262" t="s">
        <v>2152</v>
      </c>
      <c r="C21" s="263" t="s">
        <v>2153</v>
      </c>
      <c r="D21" s="126"/>
      <c r="E21" s="126"/>
      <c r="F21" s="126"/>
      <c r="G21" s="126"/>
      <c r="H21" s="126"/>
      <c r="I21" s="128">
        <v>3.0</v>
      </c>
      <c r="J21" s="264">
        <f t="shared" ref="J21:K21" si="4">ROUND(J22+J26-J35,2)</f>
        <v>0</v>
      </c>
      <c r="K21" s="264">
        <f t="shared" si="4"/>
        <v>0</v>
      </c>
      <c r="L21" s="205" t="str">
        <f t="shared" si="3"/>
        <v>-</v>
      </c>
      <c r="M21" s="151"/>
      <c r="N21" s="151"/>
      <c r="O21" s="151"/>
      <c r="P21" s="151"/>
      <c r="Q21" s="151"/>
      <c r="R21" s="151"/>
      <c r="S21" s="151"/>
      <c r="T21" s="151"/>
      <c r="U21" s="151"/>
      <c r="V21" s="151"/>
      <c r="W21" s="151"/>
      <c r="X21" s="151"/>
      <c r="Y21" s="151"/>
      <c r="Z21" s="151"/>
    </row>
    <row r="22" ht="14.25" customHeight="1">
      <c r="A22" s="151"/>
      <c r="B22" s="265" t="s">
        <v>2154</v>
      </c>
      <c r="C22" s="266" t="s">
        <v>2155</v>
      </c>
      <c r="D22" s="126"/>
      <c r="E22" s="126"/>
      <c r="F22" s="126"/>
      <c r="G22" s="126"/>
      <c r="H22" s="126"/>
      <c r="I22" s="128">
        <v>4.0</v>
      </c>
      <c r="J22" s="264">
        <f t="shared" ref="J22:K22" si="5">ROUND(SUM(J23:J25),2)</f>
        <v>0</v>
      </c>
      <c r="K22" s="264">
        <f t="shared" si="5"/>
        <v>0</v>
      </c>
      <c r="L22" s="205" t="str">
        <f t="shared" si="3"/>
        <v>-</v>
      </c>
      <c r="M22" s="151"/>
      <c r="N22" s="151"/>
      <c r="O22" s="151"/>
      <c r="P22" s="151"/>
      <c r="Q22" s="151"/>
      <c r="R22" s="151"/>
      <c r="S22" s="151"/>
      <c r="T22" s="151"/>
      <c r="U22" s="151"/>
      <c r="V22" s="151"/>
      <c r="W22" s="151"/>
      <c r="X22" s="151"/>
      <c r="Y22" s="151"/>
      <c r="Z22" s="151"/>
    </row>
    <row r="23" ht="14.25" customHeight="1">
      <c r="A23" s="151"/>
      <c r="B23" s="265" t="s">
        <v>127</v>
      </c>
      <c r="C23" s="266" t="s">
        <v>2156</v>
      </c>
      <c r="D23" s="126"/>
      <c r="E23" s="126"/>
      <c r="F23" s="126"/>
      <c r="G23" s="126"/>
      <c r="H23" s="126"/>
      <c r="I23" s="128">
        <v>5.0</v>
      </c>
      <c r="J23" s="264"/>
      <c r="K23" s="204"/>
      <c r="L23" s="205" t="str">
        <f t="shared" si="3"/>
        <v>-</v>
      </c>
      <c r="M23" s="151"/>
      <c r="N23" s="151"/>
      <c r="O23" s="151"/>
      <c r="P23" s="151"/>
      <c r="Q23" s="151"/>
      <c r="R23" s="151"/>
      <c r="S23" s="151"/>
      <c r="T23" s="151"/>
      <c r="U23" s="151"/>
      <c r="V23" s="151"/>
      <c r="W23" s="151"/>
      <c r="X23" s="151"/>
      <c r="Y23" s="151"/>
      <c r="Z23" s="151"/>
    </row>
    <row r="24" ht="14.25" customHeight="1">
      <c r="A24" s="151"/>
      <c r="B24" s="265" t="s">
        <v>132</v>
      </c>
      <c r="C24" s="266" t="s">
        <v>2157</v>
      </c>
      <c r="D24" s="126"/>
      <c r="E24" s="126"/>
      <c r="F24" s="126"/>
      <c r="G24" s="126"/>
      <c r="H24" s="126"/>
      <c r="I24" s="128">
        <v>6.0</v>
      </c>
      <c r="J24" s="264"/>
      <c r="K24" s="204"/>
      <c r="L24" s="205" t="str">
        <f t="shared" si="3"/>
        <v>-</v>
      </c>
      <c r="M24" s="151"/>
      <c r="N24" s="151"/>
      <c r="O24" s="151"/>
      <c r="P24" s="151"/>
      <c r="Q24" s="151"/>
      <c r="R24" s="151"/>
      <c r="S24" s="151"/>
      <c r="T24" s="151"/>
      <c r="U24" s="151"/>
      <c r="V24" s="151"/>
      <c r="W24" s="151"/>
      <c r="X24" s="151"/>
      <c r="Y24" s="151"/>
      <c r="Z24" s="151"/>
    </row>
    <row r="25" ht="14.25" customHeight="1">
      <c r="A25" s="151"/>
      <c r="B25" s="265" t="s">
        <v>139</v>
      </c>
      <c r="C25" s="266" t="s">
        <v>2158</v>
      </c>
      <c r="D25" s="126"/>
      <c r="E25" s="126"/>
      <c r="F25" s="126"/>
      <c r="G25" s="126"/>
      <c r="H25" s="126"/>
      <c r="I25" s="128">
        <v>7.0</v>
      </c>
      <c r="J25" s="264"/>
      <c r="K25" s="204"/>
      <c r="L25" s="205" t="str">
        <f t="shared" si="3"/>
        <v>-</v>
      </c>
      <c r="M25" s="151"/>
      <c r="N25" s="151"/>
      <c r="O25" s="151"/>
      <c r="P25" s="151"/>
      <c r="Q25" s="151"/>
      <c r="R25" s="151"/>
      <c r="S25" s="151"/>
      <c r="T25" s="151"/>
      <c r="U25" s="151"/>
      <c r="V25" s="151"/>
      <c r="W25" s="151"/>
      <c r="X25" s="151"/>
      <c r="Y25" s="151"/>
      <c r="Z25" s="151"/>
    </row>
    <row r="26" ht="14.25" customHeight="1">
      <c r="A26" s="151"/>
      <c r="B26" s="265" t="s">
        <v>2159</v>
      </c>
      <c r="C26" s="266" t="s">
        <v>2160</v>
      </c>
      <c r="D26" s="126"/>
      <c r="E26" s="126"/>
      <c r="F26" s="126"/>
      <c r="G26" s="126"/>
      <c r="H26" s="126"/>
      <c r="I26" s="128">
        <v>8.0</v>
      </c>
      <c r="J26" s="264">
        <f t="shared" ref="J26:K26" si="6">ROUND(SUM(J27:J34),2)</f>
        <v>0</v>
      </c>
      <c r="K26" s="264">
        <f t="shared" si="6"/>
        <v>0</v>
      </c>
      <c r="L26" s="205" t="str">
        <f t="shared" si="3"/>
        <v>-</v>
      </c>
      <c r="M26" s="151"/>
      <c r="N26" s="151"/>
      <c r="O26" s="151"/>
      <c r="P26" s="151"/>
      <c r="Q26" s="151"/>
      <c r="R26" s="151"/>
      <c r="S26" s="151"/>
      <c r="T26" s="151"/>
      <c r="U26" s="151"/>
      <c r="V26" s="151"/>
      <c r="W26" s="151"/>
      <c r="X26" s="151"/>
      <c r="Y26" s="151"/>
      <c r="Z26" s="151"/>
    </row>
    <row r="27" ht="14.25" customHeight="1">
      <c r="A27" s="151"/>
      <c r="B27" s="265" t="s">
        <v>155</v>
      </c>
      <c r="C27" s="266" t="s">
        <v>2161</v>
      </c>
      <c r="D27" s="126"/>
      <c r="E27" s="126"/>
      <c r="F27" s="126"/>
      <c r="G27" s="126"/>
      <c r="H27" s="126"/>
      <c r="I27" s="128">
        <v>9.0</v>
      </c>
      <c r="J27" s="264"/>
      <c r="K27" s="204"/>
      <c r="L27" s="205" t="str">
        <f t="shared" si="3"/>
        <v>-</v>
      </c>
      <c r="M27" s="151"/>
      <c r="N27" s="151"/>
      <c r="O27" s="151"/>
      <c r="P27" s="151"/>
      <c r="Q27" s="151"/>
      <c r="R27" s="151"/>
      <c r="S27" s="151"/>
      <c r="T27" s="151"/>
      <c r="U27" s="151"/>
      <c r="V27" s="151"/>
      <c r="W27" s="151"/>
      <c r="X27" s="151"/>
      <c r="Y27" s="151"/>
      <c r="Z27" s="151"/>
    </row>
    <row r="28" ht="14.25" customHeight="1">
      <c r="A28" s="151"/>
      <c r="B28" s="265" t="s">
        <v>158</v>
      </c>
      <c r="C28" s="266" t="s">
        <v>2162</v>
      </c>
      <c r="D28" s="126"/>
      <c r="E28" s="126"/>
      <c r="F28" s="126"/>
      <c r="G28" s="126"/>
      <c r="H28" s="126"/>
      <c r="I28" s="128">
        <v>10.0</v>
      </c>
      <c r="J28" s="264"/>
      <c r="K28" s="204"/>
      <c r="L28" s="205" t="str">
        <f t="shared" si="3"/>
        <v>-</v>
      </c>
      <c r="M28" s="151"/>
      <c r="N28" s="151"/>
      <c r="O28" s="151"/>
      <c r="P28" s="151"/>
      <c r="Q28" s="151"/>
      <c r="R28" s="151"/>
      <c r="S28" s="151"/>
      <c r="T28" s="151"/>
      <c r="U28" s="151"/>
      <c r="V28" s="151"/>
      <c r="W28" s="151"/>
      <c r="X28" s="151"/>
      <c r="Y28" s="151"/>
      <c r="Z28" s="151"/>
    </row>
    <row r="29" ht="14.25" customHeight="1">
      <c r="A29" s="151"/>
      <c r="B29" s="265" t="s">
        <v>162</v>
      </c>
      <c r="C29" s="266" t="s">
        <v>2163</v>
      </c>
      <c r="D29" s="126"/>
      <c r="E29" s="126"/>
      <c r="F29" s="126"/>
      <c r="G29" s="126"/>
      <c r="H29" s="126"/>
      <c r="I29" s="128">
        <v>11.0</v>
      </c>
      <c r="J29" s="264"/>
      <c r="K29" s="204"/>
      <c r="L29" s="205" t="str">
        <f t="shared" si="3"/>
        <v>-</v>
      </c>
      <c r="M29" s="151"/>
      <c r="N29" s="151"/>
      <c r="O29" s="151"/>
      <c r="P29" s="151"/>
      <c r="Q29" s="151"/>
      <c r="R29" s="151"/>
      <c r="S29" s="151"/>
      <c r="T29" s="151"/>
      <c r="U29" s="151"/>
      <c r="V29" s="151"/>
      <c r="W29" s="151"/>
      <c r="X29" s="151"/>
      <c r="Y29" s="151"/>
      <c r="Z29" s="151"/>
    </row>
    <row r="30" ht="14.25" customHeight="1">
      <c r="A30" s="151"/>
      <c r="B30" s="265" t="s">
        <v>168</v>
      </c>
      <c r="C30" s="266" t="s">
        <v>2164</v>
      </c>
      <c r="D30" s="126"/>
      <c r="E30" s="126"/>
      <c r="F30" s="126"/>
      <c r="G30" s="126"/>
      <c r="H30" s="126"/>
      <c r="I30" s="128">
        <v>12.0</v>
      </c>
      <c r="J30" s="264"/>
      <c r="K30" s="204"/>
      <c r="L30" s="205" t="str">
        <f t="shared" si="3"/>
        <v>-</v>
      </c>
      <c r="M30" s="151"/>
      <c r="N30" s="151"/>
      <c r="O30" s="151"/>
      <c r="P30" s="151"/>
      <c r="Q30" s="151"/>
      <c r="R30" s="151"/>
      <c r="S30" s="151"/>
      <c r="T30" s="151"/>
      <c r="U30" s="151"/>
      <c r="V30" s="151"/>
      <c r="W30" s="151"/>
      <c r="X30" s="151"/>
      <c r="Y30" s="151"/>
      <c r="Z30" s="151"/>
    </row>
    <row r="31" ht="14.25" customHeight="1">
      <c r="A31" s="151"/>
      <c r="B31" s="265" t="s">
        <v>172</v>
      </c>
      <c r="C31" s="266" t="s">
        <v>2165</v>
      </c>
      <c r="D31" s="126"/>
      <c r="E31" s="126"/>
      <c r="F31" s="126"/>
      <c r="G31" s="126"/>
      <c r="H31" s="126"/>
      <c r="I31" s="128">
        <v>13.0</v>
      </c>
      <c r="J31" s="264"/>
      <c r="K31" s="204"/>
      <c r="L31" s="205" t="str">
        <f t="shared" si="3"/>
        <v>-</v>
      </c>
      <c r="M31" s="151"/>
      <c r="N31" s="151"/>
      <c r="O31" s="151"/>
      <c r="P31" s="151"/>
      <c r="Q31" s="151"/>
      <c r="R31" s="151"/>
      <c r="S31" s="151"/>
      <c r="T31" s="151"/>
      <c r="U31" s="151"/>
      <c r="V31" s="151"/>
      <c r="W31" s="151"/>
      <c r="X31" s="151"/>
      <c r="Y31" s="151"/>
      <c r="Z31" s="151"/>
    </row>
    <row r="32" ht="14.25" customHeight="1">
      <c r="A32" s="151"/>
      <c r="B32" s="265" t="s">
        <v>176</v>
      </c>
      <c r="C32" s="266" t="s">
        <v>2166</v>
      </c>
      <c r="D32" s="126"/>
      <c r="E32" s="126"/>
      <c r="F32" s="126"/>
      <c r="G32" s="126"/>
      <c r="H32" s="126"/>
      <c r="I32" s="128">
        <v>14.0</v>
      </c>
      <c r="J32" s="264"/>
      <c r="K32" s="204"/>
      <c r="L32" s="205" t="str">
        <f t="shared" si="3"/>
        <v>-</v>
      </c>
      <c r="M32" s="151"/>
      <c r="N32" s="151"/>
      <c r="O32" s="151"/>
      <c r="P32" s="151"/>
      <c r="Q32" s="151"/>
      <c r="R32" s="151"/>
      <c r="S32" s="151"/>
      <c r="T32" s="151"/>
      <c r="U32" s="151"/>
      <c r="V32" s="151"/>
      <c r="W32" s="151"/>
      <c r="X32" s="151"/>
      <c r="Y32" s="151"/>
      <c r="Z32" s="151"/>
    </row>
    <row r="33" ht="14.25" customHeight="1">
      <c r="A33" s="151"/>
      <c r="B33" s="265" t="s">
        <v>180</v>
      </c>
      <c r="C33" s="266" t="s">
        <v>2167</v>
      </c>
      <c r="D33" s="126"/>
      <c r="E33" s="126"/>
      <c r="F33" s="126"/>
      <c r="G33" s="126"/>
      <c r="H33" s="126"/>
      <c r="I33" s="128">
        <v>15.0</v>
      </c>
      <c r="J33" s="264"/>
      <c r="K33" s="204"/>
      <c r="L33" s="205" t="str">
        <f t="shared" si="3"/>
        <v>-</v>
      </c>
      <c r="M33" s="151"/>
      <c r="N33" s="151"/>
      <c r="O33" s="151"/>
      <c r="P33" s="151"/>
      <c r="Q33" s="151"/>
      <c r="R33" s="151"/>
      <c r="S33" s="151"/>
      <c r="T33" s="151"/>
      <c r="U33" s="151"/>
      <c r="V33" s="151"/>
      <c r="W33" s="151"/>
      <c r="X33" s="151"/>
      <c r="Y33" s="151"/>
      <c r="Z33" s="151"/>
    </row>
    <row r="34" ht="14.25" customHeight="1">
      <c r="A34" s="151"/>
      <c r="B34" s="265" t="s">
        <v>184</v>
      </c>
      <c r="C34" s="266" t="s">
        <v>2168</v>
      </c>
      <c r="D34" s="126"/>
      <c r="E34" s="126"/>
      <c r="F34" s="126"/>
      <c r="G34" s="126"/>
      <c r="H34" s="126"/>
      <c r="I34" s="128">
        <v>16.0</v>
      </c>
      <c r="J34" s="264"/>
      <c r="K34" s="204"/>
      <c r="L34" s="205" t="str">
        <f t="shared" si="3"/>
        <v>-</v>
      </c>
      <c r="M34" s="151"/>
      <c r="N34" s="151"/>
      <c r="O34" s="151"/>
      <c r="P34" s="151"/>
      <c r="Q34" s="151"/>
      <c r="R34" s="151"/>
      <c r="S34" s="151"/>
      <c r="T34" s="151"/>
      <c r="U34" s="151"/>
      <c r="V34" s="151"/>
      <c r="W34" s="151"/>
      <c r="X34" s="151"/>
      <c r="Y34" s="151"/>
      <c r="Z34" s="151"/>
    </row>
    <row r="35" ht="14.25" customHeight="1">
      <c r="A35" s="151"/>
      <c r="B35" s="265" t="s">
        <v>2169</v>
      </c>
      <c r="C35" s="266" t="s">
        <v>2170</v>
      </c>
      <c r="D35" s="126"/>
      <c r="E35" s="126"/>
      <c r="F35" s="126"/>
      <c r="G35" s="126"/>
      <c r="H35" s="126"/>
      <c r="I35" s="128">
        <v>17.0</v>
      </c>
      <c r="J35" s="264"/>
      <c r="K35" s="204"/>
      <c r="L35" s="205" t="str">
        <f t="shared" si="3"/>
        <v>-</v>
      </c>
      <c r="M35" s="151"/>
      <c r="N35" s="151"/>
      <c r="O35" s="151"/>
      <c r="P35" s="151"/>
      <c r="Q35" s="151"/>
      <c r="R35" s="151"/>
      <c r="S35" s="151"/>
      <c r="T35" s="151"/>
      <c r="U35" s="151"/>
      <c r="V35" s="151"/>
      <c r="W35" s="151"/>
      <c r="X35" s="151"/>
      <c r="Y35" s="151"/>
      <c r="Z35" s="151"/>
    </row>
    <row r="36" ht="14.25" customHeight="1">
      <c r="A36" s="151"/>
      <c r="B36" s="262" t="s">
        <v>2171</v>
      </c>
      <c r="C36" s="263" t="s">
        <v>2172</v>
      </c>
      <c r="D36" s="126"/>
      <c r="E36" s="126"/>
      <c r="F36" s="126"/>
      <c r="G36" s="126"/>
      <c r="H36" s="126"/>
      <c r="I36" s="128">
        <v>18.0</v>
      </c>
      <c r="J36" s="264">
        <f t="shared" ref="J36:K36" si="7">ROUND(J37+J41+J49+J52+J57+J60-J64,2)</f>
        <v>1453.18</v>
      </c>
      <c r="K36" s="264">
        <f t="shared" si="7"/>
        <v>1694.9</v>
      </c>
      <c r="L36" s="205">
        <f t="shared" si="3"/>
        <v>116.633865</v>
      </c>
      <c r="M36" s="151"/>
      <c r="N36" s="151"/>
      <c r="O36" s="151"/>
      <c r="P36" s="151"/>
      <c r="Q36" s="151"/>
      <c r="R36" s="151"/>
      <c r="S36" s="151"/>
      <c r="T36" s="151"/>
      <c r="U36" s="151"/>
      <c r="V36" s="151"/>
      <c r="W36" s="151"/>
      <c r="X36" s="151"/>
      <c r="Y36" s="151"/>
      <c r="Z36" s="151"/>
    </row>
    <row r="37" ht="14.25" customHeight="1">
      <c r="A37" s="151"/>
      <c r="B37" s="265" t="s">
        <v>2173</v>
      </c>
      <c r="C37" s="266" t="s">
        <v>2174</v>
      </c>
      <c r="D37" s="126"/>
      <c r="E37" s="126"/>
      <c r="F37" s="126"/>
      <c r="G37" s="126"/>
      <c r="H37" s="126"/>
      <c r="I37" s="128">
        <v>19.0</v>
      </c>
      <c r="J37" s="264">
        <f t="shared" ref="J37:K37" si="8">ROUND(SUM(J38:J40),2)</f>
        <v>0</v>
      </c>
      <c r="K37" s="264">
        <f t="shared" si="8"/>
        <v>0</v>
      </c>
      <c r="L37" s="205" t="str">
        <f t="shared" si="3"/>
        <v>-</v>
      </c>
      <c r="M37" s="151"/>
      <c r="N37" s="151"/>
      <c r="O37" s="151"/>
      <c r="P37" s="151"/>
      <c r="Q37" s="151"/>
      <c r="R37" s="151"/>
      <c r="S37" s="151"/>
      <c r="T37" s="151"/>
      <c r="U37" s="151"/>
      <c r="V37" s="151"/>
      <c r="W37" s="151"/>
      <c r="X37" s="151"/>
      <c r="Y37" s="151"/>
      <c r="Z37" s="151"/>
    </row>
    <row r="38" ht="14.25" customHeight="1">
      <c r="A38" s="151"/>
      <c r="B38" s="265" t="s">
        <v>2175</v>
      </c>
      <c r="C38" s="266" t="s">
        <v>2176</v>
      </c>
      <c r="D38" s="126"/>
      <c r="E38" s="126"/>
      <c r="F38" s="126"/>
      <c r="G38" s="126"/>
      <c r="H38" s="126"/>
      <c r="I38" s="128">
        <v>20.0</v>
      </c>
      <c r="J38" s="264"/>
      <c r="K38" s="204"/>
      <c r="L38" s="205" t="str">
        <f t="shared" si="3"/>
        <v>-</v>
      </c>
      <c r="M38" s="151"/>
      <c r="N38" s="151"/>
      <c r="O38" s="151"/>
      <c r="P38" s="151"/>
      <c r="Q38" s="151"/>
      <c r="R38" s="151"/>
      <c r="S38" s="151"/>
      <c r="T38" s="151"/>
      <c r="U38" s="151"/>
      <c r="V38" s="151"/>
      <c r="W38" s="151"/>
      <c r="X38" s="151"/>
      <c r="Y38" s="151"/>
      <c r="Z38" s="151"/>
    </row>
    <row r="39" ht="14.25" customHeight="1">
      <c r="A39" s="151"/>
      <c r="B39" s="265" t="s">
        <v>2177</v>
      </c>
      <c r="C39" s="266" t="s">
        <v>2178</v>
      </c>
      <c r="D39" s="126"/>
      <c r="E39" s="126"/>
      <c r="F39" s="126"/>
      <c r="G39" s="126"/>
      <c r="H39" s="126"/>
      <c r="I39" s="128">
        <v>21.0</v>
      </c>
      <c r="J39" s="264"/>
      <c r="K39" s="204"/>
      <c r="L39" s="205" t="str">
        <f t="shared" si="3"/>
        <v>-</v>
      </c>
      <c r="M39" s="151"/>
      <c r="N39" s="151"/>
      <c r="O39" s="151"/>
      <c r="P39" s="151"/>
      <c r="Q39" s="151"/>
      <c r="R39" s="151"/>
      <c r="S39" s="151"/>
      <c r="T39" s="151"/>
      <c r="U39" s="151"/>
      <c r="V39" s="151"/>
      <c r="W39" s="151"/>
      <c r="X39" s="151"/>
      <c r="Y39" s="151"/>
      <c r="Z39" s="151"/>
    </row>
    <row r="40" ht="14.25" customHeight="1">
      <c r="A40" s="151"/>
      <c r="B40" s="265" t="s">
        <v>2179</v>
      </c>
      <c r="C40" s="266" t="s">
        <v>2180</v>
      </c>
      <c r="D40" s="126"/>
      <c r="E40" s="126"/>
      <c r="F40" s="126"/>
      <c r="G40" s="126"/>
      <c r="H40" s="126"/>
      <c r="I40" s="128">
        <v>22.0</v>
      </c>
      <c r="J40" s="264"/>
      <c r="K40" s="204"/>
      <c r="L40" s="205" t="str">
        <f t="shared" si="3"/>
        <v>-</v>
      </c>
      <c r="M40" s="151"/>
      <c r="N40" s="151"/>
      <c r="O40" s="151"/>
      <c r="P40" s="151"/>
      <c r="Q40" s="151"/>
      <c r="R40" s="151"/>
      <c r="S40" s="151"/>
      <c r="T40" s="151"/>
      <c r="U40" s="151"/>
      <c r="V40" s="151"/>
      <c r="W40" s="151"/>
      <c r="X40" s="151"/>
      <c r="Y40" s="151"/>
      <c r="Z40" s="151"/>
    </row>
    <row r="41" ht="14.25" customHeight="1">
      <c r="A41" s="151"/>
      <c r="B41" s="265" t="s">
        <v>2181</v>
      </c>
      <c r="C41" s="266" t="s">
        <v>2182</v>
      </c>
      <c r="D41" s="126"/>
      <c r="E41" s="126"/>
      <c r="F41" s="126"/>
      <c r="G41" s="126"/>
      <c r="H41" s="126"/>
      <c r="I41" s="128">
        <v>23.0</v>
      </c>
      <c r="J41" s="264">
        <f t="shared" ref="J41:K41" si="9">ROUND(SUM(J42:J48),2)</f>
        <v>1662.09</v>
      </c>
      <c r="K41" s="264">
        <f t="shared" si="9"/>
        <v>2333.31</v>
      </c>
      <c r="L41" s="205">
        <f t="shared" si="3"/>
        <v>140.3840947</v>
      </c>
      <c r="M41" s="151"/>
      <c r="N41" s="151"/>
      <c r="O41" s="151"/>
      <c r="P41" s="151"/>
      <c r="Q41" s="151"/>
      <c r="R41" s="151"/>
      <c r="S41" s="151"/>
      <c r="T41" s="151"/>
      <c r="U41" s="151"/>
      <c r="V41" s="151"/>
      <c r="W41" s="151"/>
      <c r="X41" s="151"/>
      <c r="Y41" s="151"/>
      <c r="Z41" s="151"/>
    </row>
    <row r="42" ht="14.25" customHeight="1">
      <c r="A42" s="151"/>
      <c r="B42" s="265" t="s">
        <v>2183</v>
      </c>
      <c r="C42" s="266" t="s">
        <v>2184</v>
      </c>
      <c r="D42" s="126"/>
      <c r="E42" s="126"/>
      <c r="F42" s="126"/>
      <c r="G42" s="126"/>
      <c r="H42" s="126"/>
      <c r="I42" s="128">
        <v>24.0</v>
      </c>
      <c r="J42" s="264"/>
      <c r="K42" s="204"/>
      <c r="L42" s="205" t="str">
        <f t="shared" si="3"/>
        <v>-</v>
      </c>
      <c r="M42" s="151"/>
      <c r="N42" s="151"/>
      <c r="O42" s="151"/>
      <c r="P42" s="151"/>
      <c r="Q42" s="151"/>
      <c r="R42" s="151"/>
      <c r="S42" s="151"/>
      <c r="T42" s="151"/>
      <c r="U42" s="151"/>
      <c r="V42" s="151"/>
      <c r="W42" s="151"/>
      <c r="X42" s="151"/>
      <c r="Y42" s="151"/>
      <c r="Z42" s="151"/>
    </row>
    <row r="43" ht="14.25" customHeight="1">
      <c r="A43" s="151"/>
      <c r="B43" s="265" t="s">
        <v>2185</v>
      </c>
      <c r="C43" s="266" t="s">
        <v>2186</v>
      </c>
      <c r="D43" s="126"/>
      <c r="E43" s="126"/>
      <c r="F43" s="126"/>
      <c r="G43" s="126"/>
      <c r="H43" s="126"/>
      <c r="I43" s="128">
        <v>25.0</v>
      </c>
      <c r="J43" s="264">
        <v>1662.09</v>
      </c>
      <c r="K43" s="204">
        <v>2333.31</v>
      </c>
      <c r="L43" s="205">
        <f t="shared" si="3"/>
        <v>140.3840947</v>
      </c>
      <c r="M43" s="151"/>
      <c r="N43" s="151"/>
      <c r="O43" s="151"/>
      <c r="P43" s="151"/>
      <c r="Q43" s="151"/>
      <c r="R43" s="151"/>
      <c r="S43" s="151"/>
      <c r="T43" s="151"/>
      <c r="U43" s="151"/>
      <c r="V43" s="151"/>
      <c r="W43" s="151"/>
      <c r="X43" s="151"/>
      <c r="Y43" s="151"/>
      <c r="Z43" s="151"/>
    </row>
    <row r="44" ht="14.25" customHeight="1">
      <c r="A44" s="151"/>
      <c r="B44" s="265" t="s">
        <v>2187</v>
      </c>
      <c r="C44" s="266" t="s">
        <v>2188</v>
      </c>
      <c r="D44" s="126"/>
      <c r="E44" s="126"/>
      <c r="F44" s="126"/>
      <c r="G44" s="126"/>
      <c r="H44" s="126"/>
      <c r="I44" s="128">
        <v>26.0</v>
      </c>
      <c r="J44" s="264"/>
      <c r="K44" s="204"/>
      <c r="L44" s="205" t="str">
        <f t="shared" si="3"/>
        <v>-</v>
      </c>
      <c r="M44" s="151"/>
      <c r="N44" s="151"/>
      <c r="O44" s="151"/>
      <c r="P44" s="151"/>
      <c r="Q44" s="151"/>
      <c r="R44" s="151"/>
      <c r="S44" s="151"/>
      <c r="T44" s="151"/>
      <c r="U44" s="151"/>
      <c r="V44" s="151"/>
      <c r="W44" s="151"/>
      <c r="X44" s="151"/>
      <c r="Y44" s="151"/>
      <c r="Z44" s="151"/>
    </row>
    <row r="45" ht="14.25" customHeight="1">
      <c r="A45" s="151"/>
      <c r="B45" s="265" t="s">
        <v>2189</v>
      </c>
      <c r="C45" s="266" t="s">
        <v>2190</v>
      </c>
      <c r="D45" s="126"/>
      <c r="E45" s="126"/>
      <c r="F45" s="126"/>
      <c r="G45" s="126"/>
      <c r="H45" s="126"/>
      <c r="I45" s="128">
        <v>27.0</v>
      </c>
      <c r="J45" s="264"/>
      <c r="K45" s="204"/>
      <c r="L45" s="205" t="str">
        <f t="shared" si="3"/>
        <v>-</v>
      </c>
      <c r="M45" s="151"/>
      <c r="N45" s="151"/>
      <c r="O45" s="151"/>
      <c r="P45" s="151"/>
      <c r="Q45" s="151"/>
      <c r="R45" s="151"/>
      <c r="S45" s="151"/>
      <c r="T45" s="151"/>
      <c r="U45" s="151"/>
      <c r="V45" s="151"/>
      <c r="W45" s="151"/>
      <c r="X45" s="151"/>
      <c r="Y45" s="151"/>
      <c r="Z45" s="151"/>
    </row>
    <row r="46" ht="14.25" customHeight="1">
      <c r="A46" s="151"/>
      <c r="B46" s="265" t="s">
        <v>2191</v>
      </c>
      <c r="C46" s="266" t="s">
        <v>2192</v>
      </c>
      <c r="D46" s="126"/>
      <c r="E46" s="126"/>
      <c r="F46" s="126"/>
      <c r="G46" s="126"/>
      <c r="H46" s="126"/>
      <c r="I46" s="128">
        <v>28.0</v>
      </c>
      <c r="J46" s="264"/>
      <c r="K46" s="204"/>
      <c r="L46" s="205" t="str">
        <f t="shared" si="3"/>
        <v>-</v>
      </c>
      <c r="M46" s="151"/>
      <c r="N46" s="151"/>
      <c r="O46" s="151"/>
      <c r="P46" s="151"/>
      <c r="Q46" s="151"/>
      <c r="R46" s="151"/>
      <c r="S46" s="151"/>
      <c r="T46" s="151"/>
      <c r="U46" s="151"/>
      <c r="V46" s="151"/>
      <c r="W46" s="151"/>
      <c r="X46" s="151"/>
      <c r="Y46" s="151"/>
      <c r="Z46" s="151"/>
    </row>
    <row r="47" ht="14.25" customHeight="1">
      <c r="A47" s="151"/>
      <c r="B47" s="265" t="s">
        <v>2193</v>
      </c>
      <c r="C47" s="266" t="s">
        <v>2194</v>
      </c>
      <c r="D47" s="126"/>
      <c r="E47" s="126"/>
      <c r="F47" s="126"/>
      <c r="G47" s="126"/>
      <c r="H47" s="126"/>
      <c r="I47" s="128">
        <v>29.0</v>
      </c>
      <c r="J47" s="264"/>
      <c r="K47" s="204"/>
      <c r="L47" s="205" t="str">
        <f t="shared" si="3"/>
        <v>-</v>
      </c>
      <c r="M47" s="151"/>
      <c r="N47" s="151"/>
      <c r="O47" s="151"/>
      <c r="P47" s="151"/>
      <c r="Q47" s="151"/>
      <c r="R47" s="151"/>
      <c r="S47" s="151"/>
      <c r="T47" s="151"/>
      <c r="U47" s="151"/>
      <c r="V47" s="151"/>
      <c r="W47" s="151"/>
      <c r="X47" s="151"/>
      <c r="Y47" s="151"/>
      <c r="Z47" s="151"/>
    </row>
    <row r="48" ht="14.25" customHeight="1">
      <c r="A48" s="151"/>
      <c r="B48" s="265" t="s">
        <v>2195</v>
      </c>
      <c r="C48" s="266" t="s">
        <v>2196</v>
      </c>
      <c r="D48" s="126"/>
      <c r="E48" s="126"/>
      <c r="F48" s="126"/>
      <c r="G48" s="126"/>
      <c r="H48" s="126"/>
      <c r="I48" s="128">
        <v>30.0</v>
      </c>
      <c r="J48" s="264"/>
      <c r="K48" s="204"/>
      <c r="L48" s="205" t="str">
        <f t="shared" si="3"/>
        <v>-</v>
      </c>
      <c r="M48" s="151"/>
      <c r="N48" s="151"/>
      <c r="O48" s="151"/>
      <c r="P48" s="151"/>
      <c r="Q48" s="151"/>
      <c r="R48" s="151"/>
      <c r="S48" s="151"/>
      <c r="T48" s="151"/>
      <c r="U48" s="151"/>
      <c r="V48" s="151"/>
      <c r="W48" s="151"/>
      <c r="X48" s="151"/>
      <c r="Y48" s="151"/>
      <c r="Z48" s="151"/>
    </row>
    <row r="49" ht="14.25" customHeight="1">
      <c r="A49" s="151"/>
      <c r="B49" s="265" t="s">
        <v>2197</v>
      </c>
      <c r="C49" s="266" t="s">
        <v>2198</v>
      </c>
      <c r="D49" s="126"/>
      <c r="E49" s="126"/>
      <c r="F49" s="126"/>
      <c r="G49" s="126"/>
      <c r="H49" s="126"/>
      <c r="I49" s="128">
        <v>31.0</v>
      </c>
      <c r="J49" s="264">
        <f t="shared" ref="J49:K49" si="10">ROUND(SUM(J50:J51),2)</f>
        <v>0</v>
      </c>
      <c r="K49" s="264">
        <f t="shared" si="10"/>
        <v>0</v>
      </c>
      <c r="L49" s="205" t="str">
        <f t="shared" si="3"/>
        <v>-</v>
      </c>
      <c r="M49" s="151"/>
      <c r="N49" s="151"/>
      <c r="O49" s="151"/>
      <c r="P49" s="151"/>
      <c r="Q49" s="151"/>
      <c r="R49" s="151"/>
      <c r="S49" s="151"/>
      <c r="T49" s="151"/>
      <c r="U49" s="151"/>
      <c r="V49" s="151"/>
      <c r="W49" s="151"/>
      <c r="X49" s="151"/>
      <c r="Y49" s="151"/>
      <c r="Z49" s="151"/>
    </row>
    <row r="50" ht="14.25" customHeight="1">
      <c r="A50" s="151"/>
      <c r="B50" s="265" t="s">
        <v>2199</v>
      </c>
      <c r="C50" s="266" t="s">
        <v>2200</v>
      </c>
      <c r="D50" s="126"/>
      <c r="E50" s="126"/>
      <c r="F50" s="126"/>
      <c r="G50" s="126"/>
      <c r="H50" s="126"/>
      <c r="I50" s="128">
        <v>32.0</v>
      </c>
      <c r="J50" s="264"/>
      <c r="K50" s="204"/>
      <c r="L50" s="205" t="str">
        <f t="shared" si="3"/>
        <v>-</v>
      </c>
      <c r="M50" s="151"/>
      <c r="N50" s="151"/>
      <c r="O50" s="151"/>
      <c r="P50" s="151"/>
      <c r="Q50" s="151"/>
      <c r="R50" s="151"/>
      <c r="S50" s="151"/>
      <c r="T50" s="151"/>
      <c r="U50" s="151"/>
      <c r="V50" s="151"/>
      <c r="W50" s="151"/>
      <c r="X50" s="151"/>
      <c r="Y50" s="151"/>
      <c r="Z50" s="151"/>
    </row>
    <row r="51" ht="14.25" customHeight="1">
      <c r="A51" s="151"/>
      <c r="B51" s="265" t="s">
        <v>2201</v>
      </c>
      <c r="C51" s="266" t="s">
        <v>2202</v>
      </c>
      <c r="D51" s="126"/>
      <c r="E51" s="126"/>
      <c r="F51" s="126"/>
      <c r="G51" s="126"/>
      <c r="H51" s="126"/>
      <c r="I51" s="128">
        <v>33.0</v>
      </c>
      <c r="J51" s="264"/>
      <c r="K51" s="204"/>
      <c r="L51" s="205" t="str">
        <f t="shared" si="3"/>
        <v>-</v>
      </c>
      <c r="M51" s="151"/>
      <c r="N51" s="151"/>
      <c r="O51" s="151"/>
      <c r="P51" s="151"/>
      <c r="Q51" s="151"/>
      <c r="R51" s="151"/>
      <c r="S51" s="151"/>
      <c r="T51" s="151"/>
      <c r="U51" s="151"/>
      <c r="V51" s="151"/>
      <c r="W51" s="151"/>
      <c r="X51" s="151"/>
      <c r="Y51" s="151"/>
      <c r="Z51" s="151"/>
    </row>
    <row r="52" ht="14.25" customHeight="1">
      <c r="A52" s="151"/>
      <c r="B52" s="265" t="s">
        <v>2203</v>
      </c>
      <c r="C52" s="266" t="s">
        <v>2204</v>
      </c>
      <c r="D52" s="126"/>
      <c r="E52" s="126"/>
      <c r="F52" s="126"/>
      <c r="G52" s="126"/>
      <c r="H52" s="126"/>
      <c r="I52" s="128">
        <v>34.0</v>
      </c>
      <c r="J52" s="264">
        <f t="shared" ref="J52:K52" si="11">ROUND(SUM(J53:J56),2)</f>
        <v>0</v>
      </c>
      <c r="K52" s="264">
        <f t="shared" si="11"/>
        <v>0</v>
      </c>
      <c r="L52" s="205" t="str">
        <f t="shared" si="3"/>
        <v>-</v>
      </c>
      <c r="M52" s="151"/>
      <c r="N52" s="151"/>
      <c r="O52" s="151"/>
      <c r="P52" s="151"/>
      <c r="Q52" s="151"/>
      <c r="R52" s="151"/>
      <c r="S52" s="151"/>
      <c r="T52" s="151"/>
      <c r="U52" s="151"/>
      <c r="V52" s="151"/>
      <c r="W52" s="151"/>
      <c r="X52" s="151"/>
      <c r="Y52" s="151"/>
      <c r="Z52" s="151"/>
    </row>
    <row r="53" ht="14.25" customHeight="1">
      <c r="A53" s="151"/>
      <c r="B53" s="265" t="s">
        <v>2205</v>
      </c>
      <c r="C53" s="266" t="s">
        <v>2206</v>
      </c>
      <c r="D53" s="126"/>
      <c r="E53" s="126"/>
      <c r="F53" s="126"/>
      <c r="G53" s="126"/>
      <c r="H53" s="126"/>
      <c r="I53" s="128">
        <v>35.0</v>
      </c>
      <c r="J53" s="264"/>
      <c r="K53" s="204"/>
      <c r="L53" s="205" t="str">
        <f t="shared" si="3"/>
        <v>-</v>
      </c>
      <c r="M53" s="151"/>
      <c r="N53" s="151"/>
      <c r="O53" s="151"/>
      <c r="P53" s="151"/>
      <c r="Q53" s="151"/>
      <c r="R53" s="151"/>
      <c r="S53" s="151"/>
      <c r="T53" s="151"/>
      <c r="U53" s="151"/>
      <c r="V53" s="151"/>
      <c r="W53" s="151"/>
      <c r="X53" s="151"/>
      <c r="Y53" s="151"/>
      <c r="Z53" s="151"/>
    </row>
    <row r="54" ht="14.25" customHeight="1">
      <c r="A54" s="151"/>
      <c r="B54" s="265" t="s">
        <v>2207</v>
      </c>
      <c r="C54" s="266" t="s">
        <v>2208</v>
      </c>
      <c r="D54" s="126"/>
      <c r="E54" s="126"/>
      <c r="F54" s="126"/>
      <c r="G54" s="126"/>
      <c r="H54" s="126"/>
      <c r="I54" s="128">
        <v>36.0</v>
      </c>
      <c r="J54" s="264"/>
      <c r="K54" s="204"/>
      <c r="L54" s="205" t="str">
        <f t="shared" si="3"/>
        <v>-</v>
      </c>
      <c r="M54" s="151"/>
      <c r="N54" s="151"/>
      <c r="O54" s="151"/>
      <c r="P54" s="151"/>
      <c r="Q54" s="151"/>
      <c r="R54" s="151"/>
      <c r="S54" s="151"/>
      <c r="T54" s="151"/>
      <c r="U54" s="151"/>
      <c r="V54" s="151"/>
      <c r="W54" s="151"/>
      <c r="X54" s="151"/>
      <c r="Y54" s="151"/>
      <c r="Z54" s="151"/>
    </row>
    <row r="55" ht="14.25" customHeight="1">
      <c r="A55" s="151"/>
      <c r="B55" s="265" t="s">
        <v>2209</v>
      </c>
      <c r="C55" s="266" t="s">
        <v>2210</v>
      </c>
      <c r="D55" s="126"/>
      <c r="E55" s="126"/>
      <c r="F55" s="126"/>
      <c r="G55" s="126"/>
      <c r="H55" s="126"/>
      <c r="I55" s="128">
        <v>37.0</v>
      </c>
      <c r="J55" s="264"/>
      <c r="K55" s="204"/>
      <c r="L55" s="205" t="str">
        <f t="shared" si="3"/>
        <v>-</v>
      </c>
      <c r="M55" s="151"/>
      <c r="N55" s="151"/>
      <c r="O55" s="151"/>
      <c r="P55" s="151"/>
      <c r="Q55" s="151"/>
      <c r="R55" s="151"/>
      <c r="S55" s="151"/>
      <c r="T55" s="151"/>
      <c r="U55" s="151"/>
      <c r="V55" s="151"/>
      <c r="W55" s="151"/>
      <c r="X55" s="151"/>
      <c r="Y55" s="151"/>
      <c r="Z55" s="151"/>
    </row>
    <row r="56" ht="14.25" customHeight="1">
      <c r="A56" s="151"/>
      <c r="B56" s="265" t="s">
        <v>2211</v>
      </c>
      <c r="C56" s="266" t="s">
        <v>2212</v>
      </c>
      <c r="D56" s="126"/>
      <c r="E56" s="126"/>
      <c r="F56" s="126"/>
      <c r="G56" s="126"/>
      <c r="H56" s="126"/>
      <c r="I56" s="128">
        <v>38.0</v>
      </c>
      <c r="J56" s="264"/>
      <c r="K56" s="204"/>
      <c r="L56" s="205" t="str">
        <f t="shared" si="3"/>
        <v>-</v>
      </c>
      <c r="M56" s="151"/>
      <c r="N56" s="151"/>
      <c r="O56" s="151"/>
      <c r="P56" s="151"/>
      <c r="Q56" s="151"/>
      <c r="R56" s="151"/>
      <c r="S56" s="151"/>
      <c r="T56" s="151"/>
      <c r="U56" s="151"/>
      <c r="V56" s="151"/>
      <c r="W56" s="151"/>
      <c r="X56" s="151"/>
      <c r="Y56" s="151"/>
      <c r="Z56" s="151"/>
    </row>
    <row r="57" ht="14.25" customHeight="1">
      <c r="A57" s="151"/>
      <c r="B57" s="265" t="s">
        <v>2213</v>
      </c>
      <c r="C57" s="266" t="s">
        <v>2214</v>
      </c>
      <c r="D57" s="126"/>
      <c r="E57" s="126"/>
      <c r="F57" s="126"/>
      <c r="G57" s="126"/>
      <c r="H57" s="126"/>
      <c r="I57" s="128">
        <v>39.0</v>
      </c>
      <c r="J57" s="264">
        <f t="shared" ref="J57:K57" si="12">ROUND(SUM(J58:J59),2)</f>
        <v>0</v>
      </c>
      <c r="K57" s="264">
        <f t="shared" si="12"/>
        <v>0</v>
      </c>
      <c r="L57" s="205" t="str">
        <f t="shared" si="3"/>
        <v>-</v>
      </c>
      <c r="M57" s="151"/>
      <c r="N57" s="151"/>
      <c r="O57" s="151"/>
      <c r="P57" s="151"/>
      <c r="Q57" s="151"/>
      <c r="R57" s="151"/>
      <c r="S57" s="151"/>
      <c r="T57" s="151"/>
      <c r="U57" s="151"/>
      <c r="V57" s="151"/>
      <c r="W57" s="151"/>
      <c r="X57" s="151"/>
      <c r="Y57" s="151"/>
      <c r="Z57" s="151"/>
    </row>
    <row r="58" ht="14.25" customHeight="1">
      <c r="A58" s="151"/>
      <c r="B58" s="265" t="s">
        <v>2215</v>
      </c>
      <c r="C58" s="266" t="s">
        <v>2216</v>
      </c>
      <c r="D58" s="126"/>
      <c r="E58" s="126"/>
      <c r="F58" s="126"/>
      <c r="G58" s="126"/>
      <c r="H58" s="126"/>
      <c r="I58" s="128">
        <v>40.0</v>
      </c>
      <c r="J58" s="264"/>
      <c r="K58" s="204"/>
      <c r="L58" s="205" t="str">
        <f t="shared" si="3"/>
        <v>-</v>
      </c>
      <c r="M58" s="151"/>
      <c r="N58" s="151"/>
      <c r="O58" s="151"/>
      <c r="P58" s="151"/>
      <c r="Q58" s="151"/>
      <c r="R58" s="151"/>
      <c r="S58" s="151"/>
      <c r="T58" s="151"/>
      <c r="U58" s="151"/>
      <c r="V58" s="151"/>
      <c r="W58" s="151"/>
      <c r="X58" s="151"/>
      <c r="Y58" s="151"/>
      <c r="Z58" s="151"/>
    </row>
    <row r="59" ht="14.25" customHeight="1">
      <c r="A59" s="151"/>
      <c r="B59" s="265" t="s">
        <v>2217</v>
      </c>
      <c r="C59" s="266" t="s">
        <v>2218</v>
      </c>
      <c r="D59" s="126"/>
      <c r="E59" s="126"/>
      <c r="F59" s="126"/>
      <c r="G59" s="126"/>
      <c r="H59" s="126"/>
      <c r="I59" s="128">
        <v>41.0</v>
      </c>
      <c r="J59" s="264"/>
      <c r="K59" s="204"/>
      <c r="L59" s="205" t="str">
        <f t="shared" si="3"/>
        <v>-</v>
      </c>
      <c r="M59" s="151"/>
      <c r="N59" s="151"/>
      <c r="O59" s="151"/>
      <c r="P59" s="151"/>
      <c r="Q59" s="151"/>
      <c r="R59" s="151"/>
      <c r="S59" s="151"/>
      <c r="T59" s="151"/>
      <c r="U59" s="151"/>
      <c r="V59" s="151"/>
      <c r="W59" s="151"/>
      <c r="X59" s="151"/>
      <c r="Y59" s="151"/>
      <c r="Z59" s="151"/>
    </row>
    <row r="60" ht="14.25" customHeight="1">
      <c r="A60" s="151"/>
      <c r="B60" s="265" t="s">
        <v>2219</v>
      </c>
      <c r="C60" s="266" t="s">
        <v>2220</v>
      </c>
      <c r="D60" s="126"/>
      <c r="E60" s="126"/>
      <c r="F60" s="126"/>
      <c r="G60" s="126"/>
      <c r="H60" s="126"/>
      <c r="I60" s="128">
        <v>42.0</v>
      </c>
      <c r="J60" s="264">
        <f t="shared" ref="J60:K60" si="13">ROUND(SUM(J61:J63),2)</f>
        <v>0</v>
      </c>
      <c r="K60" s="264">
        <f t="shared" si="13"/>
        <v>0</v>
      </c>
      <c r="L60" s="205" t="str">
        <f t="shared" si="3"/>
        <v>-</v>
      </c>
      <c r="M60" s="151"/>
      <c r="N60" s="151"/>
      <c r="O60" s="151"/>
      <c r="P60" s="151"/>
      <c r="Q60" s="151"/>
      <c r="R60" s="151"/>
      <c r="S60" s="151"/>
      <c r="T60" s="151"/>
      <c r="U60" s="151"/>
      <c r="V60" s="151"/>
      <c r="W60" s="151"/>
      <c r="X60" s="151"/>
      <c r="Y60" s="151"/>
      <c r="Z60" s="151"/>
    </row>
    <row r="61" ht="14.25" customHeight="1">
      <c r="A61" s="151"/>
      <c r="B61" s="265" t="s">
        <v>2221</v>
      </c>
      <c r="C61" s="266" t="s">
        <v>2222</v>
      </c>
      <c r="D61" s="126"/>
      <c r="E61" s="126"/>
      <c r="F61" s="126"/>
      <c r="G61" s="126"/>
      <c r="H61" s="126"/>
      <c r="I61" s="128">
        <v>43.0</v>
      </c>
      <c r="J61" s="264"/>
      <c r="K61" s="204"/>
      <c r="L61" s="205" t="str">
        <f t="shared" si="3"/>
        <v>-</v>
      </c>
      <c r="M61" s="151"/>
      <c r="N61" s="151"/>
      <c r="O61" s="151"/>
      <c r="P61" s="151"/>
      <c r="Q61" s="151"/>
      <c r="R61" s="151"/>
      <c r="S61" s="151"/>
      <c r="T61" s="151"/>
      <c r="U61" s="151"/>
      <c r="V61" s="151"/>
      <c r="W61" s="151"/>
      <c r="X61" s="151"/>
      <c r="Y61" s="151"/>
      <c r="Z61" s="151"/>
    </row>
    <row r="62" ht="14.25" customHeight="1">
      <c r="A62" s="151"/>
      <c r="B62" s="265" t="s">
        <v>2223</v>
      </c>
      <c r="C62" s="266" t="s">
        <v>2224</v>
      </c>
      <c r="D62" s="126"/>
      <c r="E62" s="126"/>
      <c r="F62" s="126"/>
      <c r="G62" s="126"/>
      <c r="H62" s="126"/>
      <c r="I62" s="128">
        <v>44.0</v>
      </c>
      <c r="J62" s="264"/>
      <c r="K62" s="204"/>
      <c r="L62" s="205" t="str">
        <f t="shared" si="3"/>
        <v>-</v>
      </c>
      <c r="M62" s="151"/>
      <c r="N62" s="151"/>
      <c r="O62" s="151"/>
      <c r="P62" s="151"/>
      <c r="Q62" s="151"/>
      <c r="R62" s="151"/>
      <c r="S62" s="151"/>
      <c r="T62" s="151"/>
      <c r="U62" s="151"/>
      <c r="V62" s="151"/>
      <c r="W62" s="151"/>
      <c r="X62" s="151"/>
      <c r="Y62" s="151"/>
      <c r="Z62" s="151"/>
    </row>
    <row r="63" ht="14.25" customHeight="1">
      <c r="A63" s="151"/>
      <c r="B63" s="265" t="s">
        <v>2225</v>
      </c>
      <c r="C63" s="266" t="s">
        <v>2226</v>
      </c>
      <c r="D63" s="126"/>
      <c r="E63" s="126"/>
      <c r="F63" s="126"/>
      <c r="G63" s="126"/>
      <c r="H63" s="126"/>
      <c r="I63" s="128">
        <v>45.0</v>
      </c>
      <c r="J63" s="264"/>
      <c r="K63" s="204"/>
      <c r="L63" s="205" t="str">
        <f t="shared" si="3"/>
        <v>-</v>
      </c>
      <c r="M63" s="151"/>
      <c r="N63" s="151"/>
      <c r="O63" s="151"/>
      <c r="P63" s="151"/>
      <c r="Q63" s="151"/>
      <c r="R63" s="151"/>
      <c r="S63" s="151"/>
      <c r="T63" s="151"/>
      <c r="U63" s="151"/>
      <c r="V63" s="151"/>
      <c r="W63" s="151"/>
      <c r="X63" s="151"/>
      <c r="Y63" s="151"/>
      <c r="Z63" s="151"/>
    </row>
    <row r="64" ht="14.25" customHeight="1">
      <c r="A64" s="151"/>
      <c r="B64" s="265" t="s">
        <v>2227</v>
      </c>
      <c r="C64" s="266" t="s">
        <v>2228</v>
      </c>
      <c r="D64" s="126"/>
      <c r="E64" s="126"/>
      <c r="F64" s="126"/>
      <c r="G64" s="126"/>
      <c r="H64" s="126"/>
      <c r="I64" s="128">
        <v>46.0</v>
      </c>
      <c r="J64" s="264">
        <v>208.91</v>
      </c>
      <c r="K64" s="204">
        <v>638.41</v>
      </c>
      <c r="L64" s="205">
        <f t="shared" si="3"/>
        <v>305.5909243</v>
      </c>
      <c r="M64" s="151"/>
      <c r="N64" s="151"/>
      <c r="O64" s="151"/>
      <c r="P64" s="151"/>
      <c r="Q64" s="151"/>
      <c r="R64" s="151"/>
      <c r="S64" s="151"/>
      <c r="T64" s="151"/>
      <c r="U64" s="151"/>
      <c r="V64" s="151"/>
      <c r="W64" s="151"/>
      <c r="X64" s="151"/>
      <c r="Y64" s="151"/>
      <c r="Z64" s="151"/>
    </row>
    <row r="65" ht="14.25" customHeight="1">
      <c r="A65" s="151"/>
      <c r="B65" s="262" t="s">
        <v>2229</v>
      </c>
      <c r="C65" s="263" t="s">
        <v>2230</v>
      </c>
      <c r="D65" s="126"/>
      <c r="E65" s="126"/>
      <c r="F65" s="126"/>
      <c r="G65" s="126"/>
      <c r="H65" s="126"/>
      <c r="I65" s="128">
        <v>47.0</v>
      </c>
      <c r="J65" s="264">
        <f t="shared" ref="J65:K65" si="14">ROUND(J66,2)</f>
        <v>0</v>
      </c>
      <c r="K65" s="264">
        <f t="shared" si="14"/>
        <v>0</v>
      </c>
      <c r="L65" s="205" t="str">
        <f t="shared" si="3"/>
        <v>-</v>
      </c>
      <c r="M65" s="151"/>
      <c r="N65" s="151"/>
      <c r="O65" s="151"/>
      <c r="P65" s="151"/>
      <c r="Q65" s="151"/>
      <c r="R65" s="151"/>
      <c r="S65" s="151"/>
      <c r="T65" s="151"/>
      <c r="U65" s="151"/>
      <c r="V65" s="151"/>
      <c r="W65" s="151"/>
      <c r="X65" s="151"/>
      <c r="Y65" s="151"/>
      <c r="Z65" s="151"/>
    </row>
    <row r="66" ht="14.25" customHeight="1">
      <c r="A66" s="151"/>
      <c r="B66" s="265" t="s">
        <v>2231</v>
      </c>
      <c r="C66" s="266" t="s">
        <v>2232</v>
      </c>
      <c r="D66" s="126"/>
      <c r="E66" s="126"/>
      <c r="F66" s="126"/>
      <c r="G66" s="126"/>
      <c r="H66" s="126"/>
      <c r="I66" s="128">
        <v>48.0</v>
      </c>
      <c r="J66" s="264">
        <f t="shared" ref="J66:K66" si="15">ROUND(SUM(J67:J68),2)</f>
        <v>0</v>
      </c>
      <c r="K66" s="264">
        <f t="shared" si="15"/>
        <v>0</v>
      </c>
      <c r="L66" s="205" t="str">
        <f t="shared" si="3"/>
        <v>-</v>
      </c>
      <c r="M66" s="151"/>
      <c r="N66" s="151"/>
      <c r="O66" s="151"/>
      <c r="P66" s="151"/>
      <c r="Q66" s="151"/>
      <c r="R66" s="151"/>
      <c r="S66" s="151"/>
      <c r="T66" s="151"/>
      <c r="U66" s="151"/>
      <c r="V66" s="151"/>
      <c r="W66" s="151"/>
      <c r="X66" s="151"/>
      <c r="Y66" s="151"/>
      <c r="Z66" s="151"/>
    </row>
    <row r="67" ht="14.25" customHeight="1">
      <c r="A67" s="151"/>
      <c r="B67" s="265" t="s">
        <v>277</v>
      </c>
      <c r="C67" s="266" t="s">
        <v>2233</v>
      </c>
      <c r="D67" s="126"/>
      <c r="E67" s="126"/>
      <c r="F67" s="126"/>
      <c r="G67" s="126"/>
      <c r="H67" s="126"/>
      <c r="I67" s="128">
        <v>49.0</v>
      </c>
      <c r="J67" s="264"/>
      <c r="K67" s="204"/>
      <c r="L67" s="205" t="str">
        <f t="shared" si="3"/>
        <v>-</v>
      </c>
      <c r="M67" s="151"/>
      <c r="N67" s="151"/>
      <c r="O67" s="151"/>
      <c r="P67" s="151"/>
      <c r="Q67" s="151"/>
      <c r="R67" s="151"/>
      <c r="S67" s="151"/>
      <c r="T67" s="151"/>
      <c r="U67" s="151"/>
      <c r="V67" s="151"/>
      <c r="W67" s="151"/>
      <c r="X67" s="151"/>
      <c r="Y67" s="151"/>
      <c r="Z67" s="151"/>
    </row>
    <row r="68" ht="14.25" customHeight="1">
      <c r="A68" s="151"/>
      <c r="B68" s="265" t="s">
        <v>280</v>
      </c>
      <c r="C68" s="266" t="s">
        <v>2234</v>
      </c>
      <c r="D68" s="126"/>
      <c r="E68" s="126"/>
      <c r="F68" s="126"/>
      <c r="G68" s="126"/>
      <c r="H68" s="126"/>
      <c r="I68" s="128">
        <v>50.0</v>
      </c>
      <c r="J68" s="264"/>
      <c r="K68" s="204"/>
      <c r="L68" s="205" t="str">
        <f t="shared" si="3"/>
        <v>-</v>
      </c>
      <c r="M68" s="151"/>
      <c r="N68" s="151"/>
      <c r="O68" s="151"/>
      <c r="P68" s="151"/>
      <c r="Q68" s="151"/>
      <c r="R68" s="151"/>
      <c r="S68" s="151"/>
      <c r="T68" s="151"/>
      <c r="U68" s="151"/>
      <c r="V68" s="151"/>
      <c r="W68" s="151"/>
      <c r="X68" s="151"/>
      <c r="Y68" s="151"/>
      <c r="Z68" s="151"/>
    </row>
    <row r="69" ht="14.25" customHeight="1">
      <c r="A69" s="151"/>
      <c r="B69" s="262" t="s">
        <v>2235</v>
      </c>
      <c r="C69" s="263" t="s">
        <v>2236</v>
      </c>
      <c r="D69" s="126"/>
      <c r="E69" s="126"/>
      <c r="F69" s="126"/>
      <c r="G69" s="126"/>
      <c r="H69" s="126"/>
      <c r="I69" s="128">
        <v>51.0</v>
      </c>
      <c r="J69" s="264">
        <f t="shared" ref="J69:K69" si="16">ROUND(J70+J71-J72,2)</f>
        <v>0</v>
      </c>
      <c r="K69" s="264">
        <f t="shared" si="16"/>
        <v>0</v>
      </c>
      <c r="L69" s="205" t="str">
        <f t="shared" si="3"/>
        <v>-</v>
      </c>
      <c r="M69" s="151"/>
      <c r="N69" s="151"/>
      <c r="O69" s="151"/>
      <c r="P69" s="151"/>
      <c r="Q69" s="151"/>
      <c r="R69" s="151"/>
      <c r="S69" s="151"/>
      <c r="T69" s="151"/>
      <c r="U69" s="151"/>
      <c r="V69" s="151"/>
      <c r="W69" s="151"/>
      <c r="X69" s="151"/>
      <c r="Y69" s="151"/>
      <c r="Z69" s="151"/>
    </row>
    <row r="70" ht="14.25" customHeight="1">
      <c r="A70" s="151"/>
      <c r="B70" s="265" t="s">
        <v>2237</v>
      </c>
      <c r="C70" s="266" t="s">
        <v>2238</v>
      </c>
      <c r="D70" s="126"/>
      <c r="E70" s="126"/>
      <c r="F70" s="126"/>
      <c r="G70" s="126"/>
      <c r="H70" s="126"/>
      <c r="I70" s="128">
        <v>52.0</v>
      </c>
      <c r="J70" s="264"/>
      <c r="K70" s="204"/>
      <c r="L70" s="205" t="str">
        <f t="shared" si="3"/>
        <v>-</v>
      </c>
      <c r="M70" s="151"/>
      <c r="N70" s="151"/>
      <c r="O70" s="151"/>
      <c r="P70" s="151"/>
      <c r="Q70" s="151"/>
      <c r="R70" s="151"/>
      <c r="S70" s="151"/>
      <c r="T70" s="151"/>
      <c r="U70" s="151"/>
      <c r="V70" s="151"/>
      <c r="W70" s="151"/>
      <c r="X70" s="151"/>
      <c r="Y70" s="151"/>
      <c r="Z70" s="151"/>
    </row>
    <row r="71" ht="14.25" customHeight="1">
      <c r="A71" s="151"/>
      <c r="B71" s="265" t="s">
        <v>2239</v>
      </c>
      <c r="C71" s="266" t="s">
        <v>2240</v>
      </c>
      <c r="D71" s="126"/>
      <c r="E71" s="126"/>
      <c r="F71" s="126"/>
      <c r="G71" s="126"/>
      <c r="H71" s="126"/>
      <c r="I71" s="128">
        <v>53.0</v>
      </c>
      <c r="J71" s="264"/>
      <c r="K71" s="204"/>
      <c r="L71" s="205" t="str">
        <f t="shared" si="3"/>
        <v>-</v>
      </c>
      <c r="M71" s="151"/>
      <c r="N71" s="151"/>
      <c r="O71" s="151"/>
      <c r="P71" s="151"/>
      <c r="Q71" s="151"/>
      <c r="R71" s="151"/>
      <c r="S71" s="151"/>
      <c r="T71" s="151"/>
      <c r="U71" s="151"/>
      <c r="V71" s="151"/>
      <c r="W71" s="151"/>
      <c r="X71" s="151"/>
      <c r="Y71" s="151"/>
      <c r="Z71" s="151"/>
    </row>
    <row r="72" ht="14.25" customHeight="1">
      <c r="A72" s="151"/>
      <c r="B72" s="265" t="s">
        <v>2241</v>
      </c>
      <c r="C72" s="266" t="s">
        <v>2242</v>
      </c>
      <c r="D72" s="126"/>
      <c r="E72" s="126"/>
      <c r="F72" s="126"/>
      <c r="G72" s="126"/>
      <c r="H72" s="126"/>
      <c r="I72" s="128">
        <v>54.0</v>
      </c>
      <c r="J72" s="264"/>
      <c r="K72" s="204"/>
      <c r="L72" s="205" t="str">
        <f t="shared" si="3"/>
        <v>-</v>
      </c>
      <c r="M72" s="151"/>
      <c r="N72" s="151"/>
      <c r="O72" s="151"/>
      <c r="P72" s="151"/>
      <c r="Q72" s="151"/>
      <c r="R72" s="151"/>
      <c r="S72" s="151"/>
      <c r="T72" s="151"/>
      <c r="U72" s="151"/>
      <c r="V72" s="151"/>
      <c r="W72" s="151"/>
      <c r="X72" s="151"/>
      <c r="Y72" s="151"/>
      <c r="Z72" s="151"/>
    </row>
    <row r="73" ht="14.25" customHeight="1">
      <c r="A73" s="151"/>
      <c r="B73" s="262" t="s">
        <v>2243</v>
      </c>
      <c r="C73" s="263" t="s">
        <v>2244</v>
      </c>
      <c r="D73" s="126"/>
      <c r="E73" s="126"/>
      <c r="F73" s="126"/>
      <c r="G73" s="126"/>
      <c r="H73" s="126"/>
      <c r="I73" s="128">
        <v>55.0</v>
      </c>
      <c r="J73" s="264">
        <f t="shared" ref="J73:K73" si="17">ROUND(SUM(J74:J77)+SUM(J80:J81),2)</f>
        <v>0</v>
      </c>
      <c r="K73" s="264">
        <f t="shared" si="17"/>
        <v>0</v>
      </c>
      <c r="L73" s="205" t="str">
        <f t="shared" si="3"/>
        <v>-</v>
      </c>
      <c r="M73" s="151"/>
      <c r="N73" s="151"/>
      <c r="O73" s="151"/>
      <c r="P73" s="151"/>
      <c r="Q73" s="151"/>
      <c r="R73" s="151"/>
      <c r="S73" s="151"/>
      <c r="T73" s="151"/>
      <c r="U73" s="151"/>
      <c r="V73" s="151"/>
      <c r="W73" s="151"/>
      <c r="X73" s="151"/>
      <c r="Y73" s="151"/>
      <c r="Z73" s="151"/>
    </row>
    <row r="74" ht="14.25" customHeight="1">
      <c r="A74" s="151"/>
      <c r="B74" s="265" t="s">
        <v>2128</v>
      </c>
      <c r="C74" s="266" t="s">
        <v>2129</v>
      </c>
      <c r="D74" s="126"/>
      <c r="E74" s="126"/>
      <c r="F74" s="126"/>
      <c r="G74" s="126"/>
      <c r="H74" s="126"/>
      <c r="I74" s="128">
        <v>56.0</v>
      </c>
      <c r="J74" s="264"/>
      <c r="K74" s="204"/>
      <c r="L74" s="205" t="str">
        <f t="shared" si="3"/>
        <v>-</v>
      </c>
      <c r="M74" s="151"/>
      <c r="N74" s="151"/>
      <c r="O74" s="151"/>
      <c r="P74" s="151"/>
      <c r="Q74" s="151"/>
      <c r="R74" s="151"/>
      <c r="S74" s="151"/>
      <c r="T74" s="151"/>
      <c r="U74" s="151"/>
      <c r="V74" s="151"/>
      <c r="W74" s="151"/>
      <c r="X74" s="151"/>
      <c r="Y74" s="151"/>
      <c r="Z74" s="151"/>
    </row>
    <row r="75" ht="14.25" customHeight="1">
      <c r="A75" s="151"/>
      <c r="B75" s="265" t="s">
        <v>2130</v>
      </c>
      <c r="C75" s="266" t="s">
        <v>2131</v>
      </c>
      <c r="D75" s="126"/>
      <c r="E75" s="126"/>
      <c r="F75" s="126"/>
      <c r="G75" s="126"/>
      <c r="H75" s="126"/>
      <c r="I75" s="128">
        <v>57.0</v>
      </c>
      <c r="J75" s="264"/>
      <c r="K75" s="204"/>
      <c r="L75" s="205" t="str">
        <f t="shared" si="3"/>
        <v>-</v>
      </c>
      <c r="M75" s="151"/>
      <c r="N75" s="151"/>
      <c r="O75" s="151"/>
      <c r="P75" s="151"/>
      <c r="Q75" s="151"/>
      <c r="R75" s="151"/>
      <c r="S75" s="151"/>
      <c r="T75" s="151"/>
      <c r="U75" s="151"/>
      <c r="V75" s="151"/>
      <c r="W75" s="151"/>
      <c r="X75" s="151"/>
      <c r="Y75" s="151"/>
      <c r="Z75" s="151"/>
    </row>
    <row r="76" ht="14.25" customHeight="1">
      <c r="A76" s="151"/>
      <c r="B76" s="265" t="s">
        <v>2132</v>
      </c>
      <c r="C76" s="266" t="s">
        <v>2133</v>
      </c>
      <c r="D76" s="126"/>
      <c r="E76" s="126"/>
      <c r="F76" s="126"/>
      <c r="G76" s="126"/>
      <c r="H76" s="126"/>
      <c r="I76" s="128">
        <v>58.0</v>
      </c>
      <c r="J76" s="264"/>
      <c r="K76" s="204"/>
      <c r="L76" s="205" t="str">
        <f t="shared" si="3"/>
        <v>-</v>
      </c>
      <c r="M76" s="151"/>
      <c r="N76" s="151"/>
      <c r="O76" s="151"/>
      <c r="P76" s="151"/>
      <c r="Q76" s="151"/>
      <c r="R76" s="151"/>
      <c r="S76" s="151"/>
      <c r="T76" s="151"/>
      <c r="U76" s="151"/>
      <c r="V76" s="151"/>
      <c r="W76" s="151"/>
      <c r="X76" s="151"/>
      <c r="Y76" s="151"/>
      <c r="Z76" s="151"/>
    </row>
    <row r="77" ht="14.25" customHeight="1">
      <c r="A77" s="151"/>
      <c r="B77" s="265" t="s">
        <v>2134</v>
      </c>
      <c r="C77" s="266" t="s">
        <v>2245</v>
      </c>
      <c r="D77" s="126"/>
      <c r="E77" s="126"/>
      <c r="F77" s="126"/>
      <c r="G77" s="126"/>
      <c r="H77" s="126"/>
      <c r="I77" s="128">
        <v>59.0</v>
      </c>
      <c r="J77" s="264">
        <f t="shared" ref="J77:K77" si="18">ROUND(SUM(J78:J79),2)</f>
        <v>0</v>
      </c>
      <c r="K77" s="264">
        <f t="shared" si="18"/>
        <v>0</v>
      </c>
      <c r="L77" s="205" t="str">
        <f t="shared" si="3"/>
        <v>-</v>
      </c>
      <c r="M77" s="151"/>
      <c r="N77" s="151"/>
      <c r="O77" s="151"/>
      <c r="P77" s="151"/>
      <c r="Q77" s="151"/>
      <c r="R77" s="151"/>
      <c r="S77" s="151"/>
      <c r="T77" s="151"/>
      <c r="U77" s="151"/>
      <c r="V77" s="151"/>
      <c r="W77" s="151"/>
      <c r="X77" s="151"/>
      <c r="Y77" s="151"/>
      <c r="Z77" s="151"/>
    </row>
    <row r="78" ht="14.25" customHeight="1">
      <c r="A78" s="151"/>
      <c r="B78" s="265" t="s">
        <v>2246</v>
      </c>
      <c r="C78" s="266" t="s">
        <v>2247</v>
      </c>
      <c r="D78" s="126"/>
      <c r="E78" s="126"/>
      <c r="F78" s="126"/>
      <c r="G78" s="126"/>
      <c r="H78" s="126"/>
      <c r="I78" s="128">
        <v>60.0</v>
      </c>
      <c r="J78" s="264"/>
      <c r="K78" s="204"/>
      <c r="L78" s="205" t="str">
        <f t="shared" si="3"/>
        <v>-</v>
      </c>
      <c r="M78" s="151"/>
      <c r="N78" s="151"/>
      <c r="O78" s="151"/>
      <c r="P78" s="151"/>
      <c r="Q78" s="151"/>
      <c r="R78" s="151"/>
      <c r="S78" s="151"/>
      <c r="T78" s="151"/>
      <c r="U78" s="151"/>
      <c r="V78" s="151"/>
      <c r="W78" s="151"/>
      <c r="X78" s="151"/>
      <c r="Y78" s="151"/>
      <c r="Z78" s="151"/>
    </row>
    <row r="79" ht="14.25" customHeight="1">
      <c r="A79" s="151"/>
      <c r="B79" s="265" t="s">
        <v>2248</v>
      </c>
      <c r="C79" s="266" t="s">
        <v>2249</v>
      </c>
      <c r="D79" s="126"/>
      <c r="E79" s="126"/>
      <c r="F79" s="126"/>
      <c r="G79" s="126"/>
      <c r="H79" s="126"/>
      <c r="I79" s="128">
        <v>61.0</v>
      </c>
      <c r="J79" s="264"/>
      <c r="K79" s="204"/>
      <c r="L79" s="205" t="str">
        <f t="shared" si="3"/>
        <v>-</v>
      </c>
      <c r="M79" s="151"/>
      <c r="N79" s="151"/>
      <c r="O79" s="151"/>
      <c r="P79" s="151"/>
      <c r="Q79" s="151"/>
      <c r="R79" s="151"/>
      <c r="S79" s="151"/>
      <c r="T79" s="151"/>
      <c r="U79" s="151"/>
      <c r="V79" s="151"/>
      <c r="W79" s="151"/>
      <c r="X79" s="151"/>
      <c r="Y79" s="151"/>
      <c r="Z79" s="151"/>
    </row>
    <row r="80" ht="14.25" customHeight="1">
      <c r="A80" s="151"/>
      <c r="B80" s="265" t="s">
        <v>2136</v>
      </c>
      <c r="C80" s="266" t="s">
        <v>2137</v>
      </c>
      <c r="D80" s="126"/>
      <c r="E80" s="126"/>
      <c r="F80" s="126"/>
      <c r="G80" s="126"/>
      <c r="H80" s="126"/>
      <c r="I80" s="128">
        <v>62.0</v>
      </c>
      <c r="J80" s="264"/>
      <c r="K80" s="204"/>
      <c r="L80" s="205" t="str">
        <f t="shared" si="3"/>
        <v>-</v>
      </c>
      <c r="M80" s="151"/>
      <c r="N80" s="151"/>
      <c r="O80" s="151"/>
      <c r="P80" s="151"/>
      <c r="Q80" s="151"/>
      <c r="R80" s="151"/>
      <c r="S80" s="151"/>
      <c r="T80" s="151"/>
      <c r="U80" s="151"/>
      <c r="V80" s="151"/>
      <c r="W80" s="151"/>
      <c r="X80" s="151"/>
      <c r="Y80" s="151"/>
      <c r="Z80" s="151"/>
    </row>
    <row r="81" ht="14.25" customHeight="1">
      <c r="A81" s="151"/>
      <c r="B81" s="265" t="s">
        <v>2138</v>
      </c>
      <c r="C81" s="266" t="s">
        <v>2139</v>
      </c>
      <c r="D81" s="126"/>
      <c r="E81" s="126"/>
      <c r="F81" s="126"/>
      <c r="G81" s="126"/>
      <c r="H81" s="126"/>
      <c r="I81" s="128">
        <v>63.0</v>
      </c>
      <c r="J81" s="264"/>
      <c r="K81" s="204"/>
      <c r="L81" s="205" t="str">
        <f t="shared" si="3"/>
        <v>-</v>
      </c>
      <c r="M81" s="151"/>
      <c r="N81" s="151"/>
      <c r="O81" s="151"/>
      <c r="P81" s="151"/>
      <c r="Q81" s="151"/>
      <c r="R81" s="151"/>
      <c r="S81" s="151"/>
      <c r="T81" s="151"/>
      <c r="U81" s="151"/>
      <c r="V81" s="151"/>
      <c r="W81" s="151"/>
      <c r="X81" s="151"/>
      <c r="Y81" s="151"/>
      <c r="Z81" s="151"/>
    </row>
    <row r="82" ht="14.25" customHeight="1">
      <c r="A82" s="151"/>
      <c r="B82" s="262" t="s">
        <v>2250</v>
      </c>
      <c r="C82" s="263" t="s">
        <v>2251</v>
      </c>
      <c r="D82" s="126"/>
      <c r="E82" s="126"/>
      <c r="F82" s="126"/>
      <c r="G82" s="126"/>
      <c r="H82" s="126"/>
      <c r="I82" s="128">
        <v>64.0</v>
      </c>
      <c r="J82" s="264">
        <f t="shared" ref="J82:K82" si="19">ROUND(J83+J88+J91,2)</f>
        <v>0</v>
      </c>
      <c r="K82" s="264">
        <f t="shared" si="19"/>
        <v>0</v>
      </c>
      <c r="L82" s="205" t="str">
        <f t="shared" si="3"/>
        <v>-</v>
      </c>
      <c r="M82" s="151"/>
      <c r="N82" s="151"/>
      <c r="O82" s="151"/>
      <c r="P82" s="151"/>
      <c r="Q82" s="151"/>
      <c r="R82" s="151"/>
      <c r="S82" s="151"/>
      <c r="T82" s="151"/>
      <c r="U82" s="151"/>
      <c r="V82" s="151"/>
      <c r="W82" s="151"/>
      <c r="X82" s="151"/>
      <c r="Y82" s="151"/>
      <c r="Z82" s="151"/>
    </row>
    <row r="83" ht="14.25" customHeight="1">
      <c r="A83" s="151"/>
      <c r="B83" s="265" t="s">
        <v>2252</v>
      </c>
      <c r="C83" s="266" t="s">
        <v>2253</v>
      </c>
      <c r="D83" s="126"/>
      <c r="E83" s="126"/>
      <c r="F83" s="126"/>
      <c r="G83" s="126"/>
      <c r="H83" s="126"/>
      <c r="I83" s="128">
        <v>65.0</v>
      </c>
      <c r="J83" s="264">
        <f t="shared" ref="J83:K83" si="20">ROUND(SUM(J84:J87),2)</f>
        <v>0</v>
      </c>
      <c r="K83" s="264">
        <f t="shared" si="20"/>
        <v>0</v>
      </c>
      <c r="L83" s="205" t="str">
        <f t="shared" si="3"/>
        <v>-</v>
      </c>
      <c r="M83" s="151"/>
      <c r="N83" s="151"/>
      <c r="O83" s="151"/>
      <c r="P83" s="151"/>
      <c r="Q83" s="151"/>
      <c r="R83" s="151"/>
      <c r="S83" s="151"/>
      <c r="T83" s="151"/>
      <c r="U83" s="151"/>
      <c r="V83" s="151"/>
      <c r="W83" s="151"/>
      <c r="X83" s="151"/>
      <c r="Y83" s="151"/>
      <c r="Z83" s="151"/>
    </row>
    <row r="84" ht="14.25" customHeight="1">
      <c r="A84" s="151"/>
      <c r="B84" s="265" t="s">
        <v>2254</v>
      </c>
      <c r="C84" s="266" t="s">
        <v>2255</v>
      </c>
      <c r="D84" s="126"/>
      <c r="E84" s="126"/>
      <c r="F84" s="126"/>
      <c r="G84" s="126"/>
      <c r="H84" s="126"/>
      <c r="I84" s="128">
        <v>66.0</v>
      </c>
      <c r="J84" s="264"/>
      <c r="K84" s="204"/>
      <c r="L84" s="205" t="str">
        <f t="shared" si="3"/>
        <v>-</v>
      </c>
      <c r="M84" s="151"/>
      <c r="N84" s="151"/>
      <c r="O84" s="151"/>
      <c r="P84" s="151"/>
      <c r="Q84" s="151"/>
      <c r="R84" s="151"/>
      <c r="S84" s="151"/>
      <c r="T84" s="151"/>
      <c r="U84" s="151"/>
      <c r="V84" s="151"/>
      <c r="W84" s="151"/>
      <c r="X84" s="151"/>
      <c r="Y84" s="151"/>
      <c r="Z84" s="151"/>
    </row>
    <row r="85" ht="14.25" customHeight="1">
      <c r="A85" s="151"/>
      <c r="B85" s="265" t="s">
        <v>2256</v>
      </c>
      <c r="C85" s="266" t="s">
        <v>2257</v>
      </c>
      <c r="D85" s="126"/>
      <c r="E85" s="126"/>
      <c r="F85" s="126"/>
      <c r="G85" s="126"/>
      <c r="H85" s="126"/>
      <c r="I85" s="128">
        <v>67.0</v>
      </c>
      <c r="J85" s="264"/>
      <c r="K85" s="204"/>
      <c r="L85" s="205" t="str">
        <f t="shared" si="3"/>
        <v>-</v>
      </c>
      <c r="M85" s="151"/>
      <c r="N85" s="151"/>
      <c r="O85" s="151"/>
      <c r="P85" s="151"/>
      <c r="Q85" s="151"/>
      <c r="R85" s="151"/>
      <c r="S85" s="151"/>
      <c r="T85" s="151"/>
      <c r="U85" s="151"/>
      <c r="V85" s="151"/>
      <c r="W85" s="151"/>
      <c r="X85" s="151"/>
      <c r="Y85" s="151"/>
      <c r="Z85" s="151"/>
    </row>
    <row r="86" ht="14.25" customHeight="1">
      <c r="A86" s="151"/>
      <c r="B86" s="265" t="s">
        <v>2258</v>
      </c>
      <c r="C86" s="266" t="s">
        <v>2259</v>
      </c>
      <c r="D86" s="126"/>
      <c r="E86" s="126"/>
      <c r="F86" s="126"/>
      <c r="G86" s="126"/>
      <c r="H86" s="126"/>
      <c r="I86" s="128">
        <v>68.0</v>
      </c>
      <c r="J86" s="264"/>
      <c r="K86" s="204"/>
      <c r="L86" s="205" t="str">
        <f t="shared" si="3"/>
        <v>-</v>
      </c>
      <c r="M86" s="151"/>
      <c r="N86" s="151"/>
      <c r="O86" s="151"/>
      <c r="P86" s="151"/>
      <c r="Q86" s="151"/>
      <c r="R86" s="151"/>
      <c r="S86" s="151"/>
      <c r="T86" s="151"/>
      <c r="U86" s="151"/>
      <c r="V86" s="151"/>
      <c r="W86" s="151"/>
      <c r="X86" s="151"/>
      <c r="Y86" s="151"/>
      <c r="Z86" s="151"/>
    </row>
    <row r="87" ht="14.25" customHeight="1">
      <c r="A87" s="151"/>
      <c r="B87" s="265" t="s">
        <v>2260</v>
      </c>
      <c r="C87" s="266" t="s">
        <v>2261</v>
      </c>
      <c r="D87" s="126"/>
      <c r="E87" s="126"/>
      <c r="F87" s="126"/>
      <c r="G87" s="126"/>
      <c r="H87" s="126"/>
      <c r="I87" s="128">
        <v>69.0</v>
      </c>
      <c r="J87" s="264"/>
      <c r="K87" s="204"/>
      <c r="L87" s="205" t="str">
        <f t="shared" si="3"/>
        <v>-</v>
      </c>
      <c r="M87" s="151"/>
      <c r="N87" s="151"/>
      <c r="O87" s="151"/>
      <c r="P87" s="151"/>
      <c r="Q87" s="151"/>
      <c r="R87" s="151"/>
      <c r="S87" s="151"/>
      <c r="T87" s="151"/>
      <c r="U87" s="151"/>
      <c r="V87" s="151"/>
      <c r="W87" s="151"/>
      <c r="X87" s="151"/>
      <c r="Y87" s="151"/>
      <c r="Z87" s="151"/>
    </row>
    <row r="88" ht="14.25" customHeight="1">
      <c r="A88" s="151"/>
      <c r="B88" s="265" t="s">
        <v>2262</v>
      </c>
      <c r="C88" s="266" t="s">
        <v>2263</v>
      </c>
      <c r="D88" s="126"/>
      <c r="E88" s="126"/>
      <c r="F88" s="126"/>
      <c r="G88" s="126"/>
      <c r="H88" s="126"/>
      <c r="I88" s="128">
        <v>70.0</v>
      </c>
      <c r="J88" s="264">
        <f t="shared" ref="J88:K88" si="21">ROUND(SUM(J89:J90),2)</f>
        <v>0</v>
      </c>
      <c r="K88" s="264">
        <f t="shared" si="21"/>
        <v>0</v>
      </c>
      <c r="L88" s="205" t="str">
        <f t="shared" si="3"/>
        <v>-</v>
      </c>
      <c r="M88" s="151"/>
      <c r="N88" s="151"/>
      <c r="O88" s="151"/>
      <c r="P88" s="151"/>
      <c r="Q88" s="151"/>
      <c r="R88" s="151"/>
      <c r="S88" s="151"/>
      <c r="T88" s="151"/>
      <c r="U88" s="151"/>
      <c r="V88" s="151"/>
      <c r="W88" s="151"/>
      <c r="X88" s="151"/>
      <c r="Y88" s="151"/>
      <c r="Z88" s="151"/>
    </row>
    <row r="89" ht="14.25" customHeight="1">
      <c r="A89" s="151"/>
      <c r="B89" s="265" t="s">
        <v>2264</v>
      </c>
      <c r="C89" s="266" t="s">
        <v>2265</v>
      </c>
      <c r="D89" s="126"/>
      <c r="E89" s="126"/>
      <c r="F89" s="126"/>
      <c r="G89" s="126"/>
      <c r="H89" s="126"/>
      <c r="I89" s="128">
        <v>71.0</v>
      </c>
      <c r="J89" s="264"/>
      <c r="K89" s="204"/>
      <c r="L89" s="205" t="str">
        <f t="shared" si="3"/>
        <v>-</v>
      </c>
      <c r="M89" s="151"/>
      <c r="N89" s="151"/>
      <c r="O89" s="151"/>
      <c r="P89" s="151"/>
      <c r="Q89" s="151"/>
      <c r="R89" s="151"/>
      <c r="S89" s="151"/>
      <c r="T89" s="151"/>
      <c r="U89" s="151"/>
      <c r="V89" s="151"/>
      <c r="W89" s="151"/>
      <c r="X89" s="151"/>
      <c r="Y89" s="151"/>
      <c r="Z89" s="151"/>
    </row>
    <row r="90" ht="14.25" customHeight="1">
      <c r="A90" s="151"/>
      <c r="B90" s="265" t="s">
        <v>2266</v>
      </c>
      <c r="C90" s="266" t="s">
        <v>2267</v>
      </c>
      <c r="D90" s="126"/>
      <c r="E90" s="126"/>
      <c r="F90" s="126"/>
      <c r="G90" s="126"/>
      <c r="H90" s="126"/>
      <c r="I90" s="128">
        <v>72.0</v>
      </c>
      <c r="J90" s="264"/>
      <c r="K90" s="204"/>
      <c r="L90" s="205" t="str">
        <f t="shared" si="3"/>
        <v>-</v>
      </c>
      <c r="M90" s="151"/>
      <c r="N90" s="151"/>
      <c r="O90" s="151"/>
      <c r="P90" s="151"/>
      <c r="Q90" s="151"/>
      <c r="R90" s="151"/>
      <c r="S90" s="151"/>
      <c r="T90" s="151"/>
      <c r="U90" s="151"/>
      <c r="V90" s="151"/>
      <c r="W90" s="151"/>
      <c r="X90" s="151"/>
      <c r="Y90" s="151"/>
      <c r="Z90" s="151"/>
    </row>
    <row r="91" ht="14.25" customHeight="1">
      <c r="A91" s="151"/>
      <c r="B91" s="265" t="s">
        <v>2268</v>
      </c>
      <c r="C91" s="266" t="s">
        <v>2269</v>
      </c>
      <c r="D91" s="126"/>
      <c r="E91" s="126"/>
      <c r="F91" s="126"/>
      <c r="G91" s="126"/>
      <c r="H91" s="126"/>
      <c r="I91" s="128">
        <v>73.0</v>
      </c>
      <c r="J91" s="264"/>
      <c r="K91" s="204"/>
      <c r="L91" s="205" t="str">
        <f t="shared" si="3"/>
        <v>-</v>
      </c>
      <c r="M91" s="151"/>
      <c r="N91" s="151"/>
      <c r="O91" s="151"/>
      <c r="P91" s="151"/>
      <c r="Q91" s="151"/>
      <c r="R91" s="151"/>
      <c r="S91" s="151"/>
      <c r="T91" s="151"/>
      <c r="U91" s="151"/>
      <c r="V91" s="151"/>
      <c r="W91" s="151"/>
      <c r="X91" s="151"/>
      <c r="Y91" s="151"/>
      <c r="Z91" s="151"/>
    </row>
    <row r="92" ht="14.25" customHeight="1">
      <c r="A92" s="151"/>
      <c r="B92" s="262">
        <v>1.0</v>
      </c>
      <c r="C92" s="263" t="s">
        <v>2270</v>
      </c>
      <c r="D92" s="126"/>
      <c r="E92" s="126"/>
      <c r="F92" s="126"/>
      <c r="G92" s="126"/>
      <c r="H92" s="126"/>
      <c r="I92" s="128">
        <v>74.0</v>
      </c>
      <c r="J92" s="264">
        <f t="shared" ref="J92:K92" si="22">ROUND(J93+J101+J118+J123+J143+J151+J160,2)</f>
        <v>46565.27</v>
      </c>
      <c r="K92" s="264">
        <f t="shared" si="22"/>
        <v>22259.36</v>
      </c>
      <c r="L92" s="205">
        <f t="shared" si="3"/>
        <v>47.80249315</v>
      </c>
      <c r="M92" s="151"/>
      <c r="N92" s="151"/>
      <c r="O92" s="151"/>
      <c r="P92" s="151"/>
      <c r="Q92" s="151"/>
      <c r="R92" s="151"/>
      <c r="S92" s="151"/>
      <c r="T92" s="151"/>
      <c r="U92" s="151"/>
      <c r="V92" s="151"/>
      <c r="W92" s="151"/>
      <c r="X92" s="151"/>
      <c r="Y92" s="151"/>
      <c r="Z92" s="151"/>
    </row>
    <row r="93" ht="14.25" customHeight="1">
      <c r="A93" s="151"/>
      <c r="B93" s="265">
        <v>11.0</v>
      </c>
      <c r="C93" s="266" t="s">
        <v>2271</v>
      </c>
      <c r="D93" s="126"/>
      <c r="E93" s="126"/>
      <c r="F93" s="126"/>
      <c r="G93" s="126"/>
      <c r="H93" s="126"/>
      <c r="I93" s="128">
        <v>75.0</v>
      </c>
      <c r="J93" s="264">
        <f t="shared" ref="J93:K93" si="23">ROUND(J94+J98+J99+J100,2)</f>
        <v>46565.27</v>
      </c>
      <c r="K93" s="264">
        <f t="shared" si="23"/>
        <v>21927.33</v>
      </c>
      <c r="L93" s="205">
        <f t="shared" si="3"/>
        <v>47.089451</v>
      </c>
      <c r="M93" s="151"/>
      <c r="N93" s="151"/>
      <c r="O93" s="151"/>
      <c r="P93" s="151"/>
      <c r="Q93" s="151"/>
      <c r="R93" s="151"/>
      <c r="S93" s="151"/>
      <c r="T93" s="151"/>
      <c r="U93" s="151"/>
      <c r="V93" s="151"/>
      <c r="W93" s="151"/>
      <c r="X93" s="151"/>
      <c r="Y93" s="151"/>
      <c r="Z93" s="151"/>
    </row>
    <row r="94" ht="14.25" customHeight="1">
      <c r="A94" s="151"/>
      <c r="B94" s="265">
        <v>111.0</v>
      </c>
      <c r="C94" s="266" t="s">
        <v>2272</v>
      </c>
      <c r="D94" s="126"/>
      <c r="E94" s="126"/>
      <c r="F94" s="126"/>
      <c r="G94" s="126"/>
      <c r="H94" s="126"/>
      <c r="I94" s="128">
        <v>76.0</v>
      </c>
      <c r="J94" s="264">
        <f t="shared" ref="J94:K94" si="24">ROUND(SUM(J95:J97),2)</f>
        <v>46565.27</v>
      </c>
      <c r="K94" s="264">
        <f t="shared" si="24"/>
        <v>21927.33</v>
      </c>
      <c r="L94" s="205">
        <f t="shared" si="3"/>
        <v>47.089451</v>
      </c>
      <c r="M94" s="151"/>
      <c r="N94" s="151"/>
      <c r="O94" s="151"/>
      <c r="P94" s="151"/>
      <c r="Q94" s="151"/>
      <c r="R94" s="151"/>
      <c r="S94" s="151"/>
      <c r="T94" s="151"/>
      <c r="U94" s="151"/>
      <c r="V94" s="151"/>
      <c r="W94" s="151"/>
      <c r="X94" s="151"/>
      <c r="Y94" s="151"/>
      <c r="Z94" s="151"/>
    </row>
    <row r="95" ht="14.25" customHeight="1">
      <c r="A95" s="151"/>
      <c r="B95" s="265">
        <v>1111.0</v>
      </c>
      <c r="C95" s="266" t="s">
        <v>2273</v>
      </c>
      <c r="D95" s="126"/>
      <c r="E95" s="126"/>
      <c r="F95" s="126"/>
      <c r="G95" s="126"/>
      <c r="H95" s="126"/>
      <c r="I95" s="128">
        <v>77.0</v>
      </c>
      <c r="J95" s="264">
        <v>46565.27</v>
      </c>
      <c r="K95" s="204">
        <v>21927.33</v>
      </c>
      <c r="L95" s="205">
        <f t="shared" si="3"/>
        <v>47.089451</v>
      </c>
      <c r="M95" s="151"/>
      <c r="N95" s="151"/>
      <c r="O95" s="151"/>
      <c r="P95" s="151"/>
      <c r="Q95" s="151"/>
      <c r="R95" s="151"/>
      <c r="S95" s="151"/>
      <c r="T95" s="151"/>
      <c r="U95" s="151"/>
      <c r="V95" s="151"/>
      <c r="W95" s="151"/>
      <c r="X95" s="151"/>
      <c r="Y95" s="151"/>
      <c r="Z95" s="151"/>
    </row>
    <row r="96" ht="14.25" customHeight="1">
      <c r="A96" s="151"/>
      <c r="B96" s="265">
        <v>1112.0</v>
      </c>
      <c r="C96" s="266" t="s">
        <v>2274</v>
      </c>
      <c r="D96" s="126"/>
      <c r="E96" s="126"/>
      <c r="F96" s="126"/>
      <c r="G96" s="126"/>
      <c r="H96" s="126"/>
      <c r="I96" s="128">
        <v>78.0</v>
      </c>
      <c r="J96" s="264"/>
      <c r="K96" s="204"/>
      <c r="L96" s="205" t="str">
        <f t="shared" si="3"/>
        <v>-</v>
      </c>
      <c r="M96" s="151"/>
      <c r="N96" s="151"/>
      <c r="O96" s="151"/>
      <c r="P96" s="151"/>
      <c r="Q96" s="151"/>
      <c r="R96" s="151"/>
      <c r="S96" s="151"/>
      <c r="T96" s="151"/>
      <c r="U96" s="151"/>
      <c r="V96" s="151"/>
      <c r="W96" s="151"/>
      <c r="X96" s="151"/>
      <c r="Y96" s="151"/>
      <c r="Z96" s="151"/>
    </row>
    <row r="97" ht="14.25" customHeight="1">
      <c r="A97" s="151"/>
      <c r="B97" s="265">
        <v>1113.0</v>
      </c>
      <c r="C97" s="266" t="s">
        <v>2275</v>
      </c>
      <c r="D97" s="126"/>
      <c r="E97" s="126"/>
      <c r="F97" s="126"/>
      <c r="G97" s="126"/>
      <c r="H97" s="126"/>
      <c r="I97" s="128">
        <v>79.0</v>
      </c>
      <c r="J97" s="264"/>
      <c r="K97" s="204"/>
      <c r="L97" s="205" t="str">
        <f t="shared" si="3"/>
        <v>-</v>
      </c>
      <c r="M97" s="151"/>
      <c r="N97" s="151"/>
      <c r="O97" s="151"/>
      <c r="P97" s="151"/>
      <c r="Q97" s="151"/>
      <c r="R97" s="151"/>
      <c r="S97" s="151"/>
      <c r="T97" s="151"/>
      <c r="U97" s="151"/>
      <c r="V97" s="151"/>
      <c r="W97" s="151"/>
      <c r="X97" s="151"/>
      <c r="Y97" s="151"/>
      <c r="Z97" s="151"/>
    </row>
    <row r="98" ht="14.25" customHeight="1">
      <c r="A98" s="151"/>
      <c r="B98" s="265">
        <v>112.0</v>
      </c>
      <c r="C98" s="266" t="s">
        <v>2276</v>
      </c>
      <c r="D98" s="126"/>
      <c r="E98" s="126"/>
      <c r="F98" s="126"/>
      <c r="G98" s="126"/>
      <c r="H98" s="126"/>
      <c r="I98" s="128">
        <v>80.0</v>
      </c>
      <c r="J98" s="264"/>
      <c r="K98" s="204"/>
      <c r="L98" s="205" t="str">
        <f t="shared" si="3"/>
        <v>-</v>
      </c>
      <c r="M98" s="151"/>
      <c r="N98" s="151"/>
      <c r="O98" s="151"/>
      <c r="P98" s="151"/>
      <c r="Q98" s="151"/>
      <c r="R98" s="151"/>
      <c r="S98" s="151"/>
      <c r="T98" s="151"/>
      <c r="U98" s="151"/>
      <c r="V98" s="151"/>
      <c r="W98" s="151"/>
      <c r="X98" s="151"/>
      <c r="Y98" s="151"/>
      <c r="Z98" s="151"/>
    </row>
    <row r="99" ht="14.25" customHeight="1">
      <c r="A99" s="151"/>
      <c r="B99" s="265">
        <v>113.0</v>
      </c>
      <c r="C99" s="266" t="s">
        <v>2277</v>
      </c>
      <c r="D99" s="126"/>
      <c r="E99" s="126"/>
      <c r="F99" s="126"/>
      <c r="G99" s="126"/>
      <c r="H99" s="126"/>
      <c r="I99" s="128">
        <v>81.0</v>
      </c>
      <c r="J99" s="264"/>
      <c r="K99" s="204"/>
      <c r="L99" s="205" t="str">
        <f t="shared" si="3"/>
        <v>-</v>
      </c>
      <c r="M99" s="151"/>
      <c r="N99" s="151"/>
      <c r="O99" s="151"/>
      <c r="P99" s="151"/>
      <c r="Q99" s="151"/>
      <c r="R99" s="151"/>
      <c r="S99" s="151"/>
      <c r="T99" s="151"/>
      <c r="U99" s="151"/>
      <c r="V99" s="151"/>
      <c r="W99" s="151"/>
      <c r="X99" s="151"/>
      <c r="Y99" s="151"/>
      <c r="Z99" s="151"/>
    </row>
    <row r="100" ht="14.25" customHeight="1">
      <c r="A100" s="151"/>
      <c r="B100" s="265">
        <v>114.0</v>
      </c>
      <c r="C100" s="266" t="s">
        <v>2278</v>
      </c>
      <c r="D100" s="126"/>
      <c r="E100" s="126"/>
      <c r="F100" s="126"/>
      <c r="G100" s="126"/>
      <c r="H100" s="126"/>
      <c r="I100" s="128">
        <v>82.0</v>
      </c>
      <c r="J100" s="264"/>
      <c r="K100" s="204"/>
      <c r="L100" s="205" t="str">
        <f t="shared" si="3"/>
        <v>-</v>
      </c>
      <c r="M100" s="151"/>
      <c r="N100" s="151"/>
      <c r="O100" s="151"/>
      <c r="P100" s="151"/>
      <c r="Q100" s="151"/>
      <c r="R100" s="151"/>
      <c r="S100" s="151"/>
      <c r="T100" s="151"/>
      <c r="U100" s="151"/>
      <c r="V100" s="151"/>
      <c r="W100" s="151"/>
      <c r="X100" s="151"/>
      <c r="Y100" s="151"/>
      <c r="Z100" s="151"/>
    </row>
    <row r="101" ht="27.75" customHeight="1">
      <c r="A101" s="151"/>
      <c r="B101" s="265">
        <v>12.0</v>
      </c>
      <c r="C101" s="266" t="s">
        <v>2279</v>
      </c>
      <c r="D101" s="126"/>
      <c r="E101" s="126"/>
      <c r="F101" s="126"/>
      <c r="G101" s="126"/>
      <c r="H101" s="126"/>
      <c r="I101" s="128">
        <v>83.0</v>
      </c>
      <c r="J101" s="264">
        <f t="shared" ref="J101:K101" si="25">ROUND(J102+J105+J106+J107+J113,2)</f>
        <v>0</v>
      </c>
      <c r="K101" s="264">
        <f t="shared" si="25"/>
        <v>332.03</v>
      </c>
      <c r="L101" s="205" t="str">
        <f t="shared" si="3"/>
        <v>-</v>
      </c>
      <c r="M101" s="151"/>
      <c r="N101" s="151"/>
      <c r="O101" s="151"/>
      <c r="P101" s="151"/>
      <c r="Q101" s="151"/>
      <c r="R101" s="151"/>
      <c r="S101" s="151"/>
      <c r="T101" s="151"/>
      <c r="U101" s="151"/>
      <c r="V101" s="151"/>
      <c r="W101" s="151"/>
      <c r="X101" s="151"/>
      <c r="Y101" s="151"/>
      <c r="Z101" s="151"/>
    </row>
    <row r="102" ht="14.25" customHeight="1">
      <c r="A102" s="151"/>
      <c r="B102" s="265">
        <v>121.0</v>
      </c>
      <c r="C102" s="266" t="s">
        <v>2280</v>
      </c>
      <c r="D102" s="126"/>
      <c r="E102" s="126"/>
      <c r="F102" s="126"/>
      <c r="G102" s="126"/>
      <c r="H102" s="126"/>
      <c r="I102" s="128">
        <v>84.0</v>
      </c>
      <c r="J102" s="264">
        <f t="shared" ref="J102:K102" si="26">ROUND(SUM(J103:J104),2)</f>
        <v>0</v>
      </c>
      <c r="K102" s="264">
        <f t="shared" si="26"/>
        <v>0</v>
      </c>
      <c r="L102" s="205" t="str">
        <f t="shared" si="3"/>
        <v>-</v>
      </c>
      <c r="M102" s="151"/>
      <c r="N102" s="151"/>
      <c r="O102" s="151"/>
      <c r="P102" s="151"/>
      <c r="Q102" s="151"/>
      <c r="R102" s="151"/>
      <c r="S102" s="151"/>
      <c r="T102" s="151"/>
      <c r="U102" s="151"/>
      <c r="V102" s="151"/>
      <c r="W102" s="151"/>
      <c r="X102" s="151"/>
      <c r="Y102" s="151"/>
      <c r="Z102" s="151"/>
    </row>
    <row r="103" ht="14.25" customHeight="1">
      <c r="A103" s="151"/>
      <c r="B103" s="265">
        <v>1211.0</v>
      </c>
      <c r="C103" s="266" t="s">
        <v>2281</v>
      </c>
      <c r="D103" s="126"/>
      <c r="E103" s="126"/>
      <c r="F103" s="126"/>
      <c r="G103" s="126"/>
      <c r="H103" s="126"/>
      <c r="I103" s="128">
        <v>85.0</v>
      </c>
      <c r="J103" s="264"/>
      <c r="K103" s="204"/>
      <c r="L103" s="205" t="str">
        <f t="shared" si="3"/>
        <v>-</v>
      </c>
      <c r="M103" s="151"/>
      <c r="N103" s="151"/>
      <c r="O103" s="151"/>
      <c r="P103" s="151"/>
      <c r="Q103" s="151"/>
      <c r="R103" s="151"/>
      <c r="S103" s="151"/>
      <c r="T103" s="151"/>
      <c r="U103" s="151"/>
      <c r="V103" s="151"/>
      <c r="W103" s="151"/>
      <c r="X103" s="151"/>
      <c r="Y103" s="151"/>
      <c r="Z103" s="151"/>
    </row>
    <row r="104" ht="14.25" customHeight="1">
      <c r="A104" s="151"/>
      <c r="B104" s="265">
        <v>1212.0</v>
      </c>
      <c r="C104" s="266" t="s">
        <v>2282</v>
      </c>
      <c r="D104" s="126"/>
      <c r="E104" s="126"/>
      <c r="F104" s="126"/>
      <c r="G104" s="126"/>
      <c r="H104" s="126"/>
      <c r="I104" s="128">
        <v>86.0</v>
      </c>
      <c r="J104" s="264"/>
      <c r="K104" s="204"/>
      <c r="L104" s="205" t="str">
        <f t="shared" si="3"/>
        <v>-</v>
      </c>
      <c r="M104" s="151"/>
      <c r="N104" s="151"/>
      <c r="O104" s="151"/>
      <c r="P104" s="151"/>
      <c r="Q104" s="151"/>
      <c r="R104" s="151"/>
      <c r="S104" s="151"/>
      <c r="T104" s="151"/>
      <c r="U104" s="151"/>
      <c r="V104" s="151"/>
      <c r="W104" s="151"/>
      <c r="X104" s="151"/>
      <c r="Y104" s="151"/>
      <c r="Z104" s="151"/>
    </row>
    <row r="105" ht="14.25" customHeight="1">
      <c r="A105" s="151"/>
      <c r="B105" s="265">
        <v>122.0</v>
      </c>
      <c r="C105" s="266" t="s">
        <v>2283</v>
      </c>
      <c r="D105" s="126"/>
      <c r="E105" s="126"/>
      <c r="F105" s="126"/>
      <c r="G105" s="126"/>
      <c r="H105" s="126"/>
      <c r="I105" s="128">
        <v>87.0</v>
      </c>
      <c r="J105" s="264"/>
      <c r="K105" s="204"/>
      <c r="L105" s="205" t="str">
        <f t="shared" si="3"/>
        <v>-</v>
      </c>
      <c r="M105" s="151"/>
      <c r="N105" s="151"/>
      <c r="O105" s="151"/>
      <c r="P105" s="151"/>
      <c r="Q105" s="151"/>
      <c r="R105" s="151"/>
      <c r="S105" s="151"/>
      <c r="T105" s="151"/>
      <c r="U105" s="151"/>
      <c r="V105" s="151"/>
      <c r="W105" s="151"/>
      <c r="X105" s="151"/>
      <c r="Y105" s="151"/>
      <c r="Z105" s="151"/>
    </row>
    <row r="106" ht="14.25" customHeight="1">
      <c r="A106" s="151"/>
      <c r="B106" s="265">
        <v>123.0</v>
      </c>
      <c r="C106" s="266" t="s">
        <v>2284</v>
      </c>
      <c r="D106" s="126"/>
      <c r="E106" s="126"/>
      <c r="F106" s="126"/>
      <c r="G106" s="126"/>
      <c r="H106" s="126"/>
      <c r="I106" s="128">
        <v>88.0</v>
      </c>
      <c r="J106" s="264"/>
      <c r="K106" s="204"/>
      <c r="L106" s="205" t="str">
        <f t="shared" si="3"/>
        <v>-</v>
      </c>
      <c r="M106" s="151"/>
      <c r="N106" s="151"/>
      <c r="O106" s="151"/>
      <c r="P106" s="151"/>
      <c r="Q106" s="151"/>
      <c r="R106" s="151"/>
      <c r="S106" s="151"/>
      <c r="T106" s="151"/>
      <c r="U106" s="151"/>
      <c r="V106" s="151"/>
      <c r="W106" s="151"/>
      <c r="X106" s="151"/>
      <c r="Y106" s="151"/>
      <c r="Z106" s="151"/>
    </row>
    <row r="107" ht="14.25" customHeight="1">
      <c r="A107" s="151"/>
      <c r="B107" s="265">
        <v>124.0</v>
      </c>
      <c r="C107" s="266" t="s">
        <v>2285</v>
      </c>
      <c r="D107" s="126"/>
      <c r="E107" s="126"/>
      <c r="F107" s="126"/>
      <c r="G107" s="126"/>
      <c r="H107" s="126"/>
      <c r="I107" s="128">
        <v>89.0</v>
      </c>
      <c r="J107" s="264">
        <f t="shared" ref="J107:K107" si="27">ROUND(SUM(J108:J112),2)</f>
        <v>0</v>
      </c>
      <c r="K107" s="264">
        <f t="shared" si="27"/>
        <v>332.03</v>
      </c>
      <c r="L107" s="205" t="str">
        <f t="shared" si="3"/>
        <v>-</v>
      </c>
      <c r="M107" s="151"/>
      <c r="N107" s="151"/>
      <c r="O107" s="151"/>
      <c r="P107" s="151"/>
      <c r="Q107" s="151"/>
      <c r="R107" s="151"/>
      <c r="S107" s="151"/>
      <c r="T107" s="151"/>
      <c r="U107" s="151"/>
      <c r="V107" s="151"/>
      <c r="W107" s="151"/>
      <c r="X107" s="151"/>
      <c r="Y107" s="151"/>
      <c r="Z107" s="151"/>
    </row>
    <row r="108" ht="14.25" customHeight="1">
      <c r="A108" s="151"/>
      <c r="B108" s="265">
        <v>1241.0</v>
      </c>
      <c r="C108" s="266" t="s">
        <v>2286</v>
      </c>
      <c r="D108" s="126"/>
      <c r="E108" s="126"/>
      <c r="F108" s="126"/>
      <c r="G108" s="126"/>
      <c r="H108" s="126"/>
      <c r="I108" s="128">
        <v>90.0</v>
      </c>
      <c r="J108" s="264"/>
      <c r="K108" s="204">
        <v>332.03</v>
      </c>
      <c r="L108" s="205" t="str">
        <f t="shared" si="3"/>
        <v>-</v>
      </c>
      <c r="M108" s="151"/>
      <c r="N108" s="151"/>
      <c r="O108" s="151"/>
      <c r="P108" s="151"/>
      <c r="Q108" s="151"/>
      <c r="R108" s="151"/>
      <c r="S108" s="151"/>
      <c r="T108" s="151"/>
      <c r="U108" s="151"/>
      <c r="V108" s="151"/>
      <c r="W108" s="151"/>
      <c r="X108" s="151"/>
      <c r="Y108" s="151"/>
      <c r="Z108" s="151"/>
    </row>
    <row r="109" ht="14.25" customHeight="1">
      <c r="A109" s="151"/>
      <c r="B109" s="265">
        <v>1242.0</v>
      </c>
      <c r="C109" s="266" t="s">
        <v>2287</v>
      </c>
      <c r="D109" s="126"/>
      <c r="E109" s="126"/>
      <c r="F109" s="126"/>
      <c r="G109" s="126"/>
      <c r="H109" s="126"/>
      <c r="I109" s="128">
        <v>91.0</v>
      </c>
      <c r="J109" s="264"/>
      <c r="K109" s="204"/>
      <c r="L109" s="205" t="str">
        <f t="shared" si="3"/>
        <v>-</v>
      </c>
      <c r="M109" s="151"/>
      <c r="N109" s="151"/>
      <c r="O109" s="151"/>
      <c r="P109" s="151"/>
      <c r="Q109" s="151"/>
      <c r="R109" s="151"/>
      <c r="S109" s="151"/>
      <c r="T109" s="151"/>
      <c r="U109" s="151"/>
      <c r="V109" s="151"/>
      <c r="W109" s="151"/>
      <c r="X109" s="151"/>
      <c r="Y109" s="151"/>
      <c r="Z109" s="151"/>
    </row>
    <row r="110" ht="14.25" customHeight="1">
      <c r="A110" s="151"/>
      <c r="B110" s="265">
        <v>1243.0</v>
      </c>
      <c r="C110" s="266" t="s">
        <v>2288</v>
      </c>
      <c r="D110" s="126"/>
      <c r="E110" s="126"/>
      <c r="F110" s="126"/>
      <c r="G110" s="126"/>
      <c r="H110" s="126"/>
      <c r="I110" s="128">
        <v>92.0</v>
      </c>
      <c r="J110" s="264"/>
      <c r="K110" s="204"/>
      <c r="L110" s="205" t="str">
        <f t="shared" si="3"/>
        <v>-</v>
      </c>
      <c r="M110" s="151"/>
      <c r="N110" s="151"/>
      <c r="O110" s="151"/>
      <c r="P110" s="151"/>
      <c r="Q110" s="151"/>
      <c r="R110" s="151"/>
      <c r="S110" s="151"/>
      <c r="T110" s="151"/>
      <c r="U110" s="151"/>
      <c r="V110" s="151"/>
      <c r="W110" s="151"/>
      <c r="X110" s="151"/>
      <c r="Y110" s="151"/>
      <c r="Z110" s="151"/>
    </row>
    <row r="111" ht="14.25" customHeight="1">
      <c r="A111" s="151"/>
      <c r="B111" s="265">
        <v>1244.0</v>
      </c>
      <c r="C111" s="266" t="s">
        <v>2289</v>
      </c>
      <c r="D111" s="126"/>
      <c r="E111" s="126"/>
      <c r="F111" s="126"/>
      <c r="G111" s="126"/>
      <c r="H111" s="126"/>
      <c r="I111" s="128">
        <v>93.0</v>
      </c>
      <c r="J111" s="264"/>
      <c r="K111" s="204"/>
      <c r="L111" s="205" t="str">
        <f t="shared" si="3"/>
        <v>-</v>
      </c>
      <c r="M111" s="151"/>
      <c r="N111" s="151"/>
      <c r="O111" s="151"/>
      <c r="P111" s="151"/>
      <c r="Q111" s="151"/>
      <c r="R111" s="151"/>
      <c r="S111" s="151"/>
      <c r="T111" s="151"/>
      <c r="U111" s="151"/>
      <c r="V111" s="151"/>
      <c r="W111" s="151"/>
      <c r="X111" s="151"/>
      <c r="Y111" s="151"/>
      <c r="Z111" s="151"/>
    </row>
    <row r="112" ht="14.25" customHeight="1">
      <c r="A112" s="151"/>
      <c r="B112" s="265">
        <v>1245.0</v>
      </c>
      <c r="C112" s="266" t="s">
        <v>2290</v>
      </c>
      <c r="D112" s="126"/>
      <c r="E112" s="126"/>
      <c r="F112" s="126"/>
      <c r="G112" s="126"/>
      <c r="H112" s="126"/>
      <c r="I112" s="128">
        <v>94.0</v>
      </c>
      <c r="J112" s="264"/>
      <c r="K112" s="204"/>
      <c r="L112" s="205" t="str">
        <f t="shared" si="3"/>
        <v>-</v>
      </c>
      <c r="M112" s="151"/>
      <c r="N112" s="151"/>
      <c r="O112" s="151"/>
      <c r="P112" s="151"/>
      <c r="Q112" s="151"/>
      <c r="R112" s="151"/>
      <c r="S112" s="151"/>
      <c r="T112" s="151"/>
      <c r="U112" s="151"/>
      <c r="V112" s="151"/>
      <c r="W112" s="151"/>
      <c r="X112" s="151"/>
      <c r="Y112" s="151"/>
      <c r="Z112" s="151"/>
    </row>
    <row r="113" ht="14.25" customHeight="1">
      <c r="A113" s="151"/>
      <c r="B113" s="265">
        <v>129.0</v>
      </c>
      <c r="C113" s="266" t="s">
        <v>2291</v>
      </c>
      <c r="D113" s="126"/>
      <c r="E113" s="126"/>
      <c r="F113" s="126"/>
      <c r="G113" s="126"/>
      <c r="H113" s="126"/>
      <c r="I113" s="128">
        <v>95.0</v>
      </c>
      <c r="J113" s="264">
        <f t="shared" ref="J113:K113" si="28">ROUND(SUM(J114:J117),2)</f>
        <v>0</v>
      </c>
      <c r="K113" s="264">
        <f t="shared" si="28"/>
        <v>0</v>
      </c>
      <c r="L113" s="205" t="str">
        <f t="shared" si="3"/>
        <v>-</v>
      </c>
      <c r="M113" s="151"/>
      <c r="N113" s="151"/>
      <c r="O113" s="151"/>
      <c r="P113" s="151"/>
      <c r="Q113" s="151"/>
      <c r="R113" s="151"/>
      <c r="S113" s="151"/>
      <c r="T113" s="151"/>
      <c r="U113" s="151"/>
      <c r="V113" s="151"/>
      <c r="W113" s="151"/>
      <c r="X113" s="151"/>
      <c r="Y113" s="151"/>
      <c r="Z113" s="151"/>
    </row>
    <row r="114" ht="14.25" customHeight="1">
      <c r="A114" s="151"/>
      <c r="B114" s="265">
        <v>1291.0</v>
      </c>
      <c r="C114" s="266" t="s">
        <v>2292</v>
      </c>
      <c r="D114" s="126"/>
      <c r="E114" s="126"/>
      <c r="F114" s="126"/>
      <c r="G114" s="126"/>
      <c r="H114" s="126"/>
      <c r="I114" s="128">
        <v>96.0</v>
      </c>
      <c r="J114" s="264"/>
      <c r="K114" s="204"/>
      <c r="L114" s="205" t="str">
        <f t="shared" si="3"/>
        <v>-</v>
      </c>
      <c r="M114" s="151"/>
      <c r="N114" s="151"/>
      <c r="O114" s="151"/>
      <c r="P114" s="151"/>
      <c r="Q114" s="151"/>
      <c r="R114" s="151"/>
      <c r="S114" s="151"/>
      <c r="T114" s="151"/>
      <c r="U114" s="151"/>
      <c r="V114" s="151"/>
      <c r="W114" s="151"/>
      <c r="X114" s="151"/>
      <c r="Y114" s="151"/>
      <c r="Z114" s="151"/>
    </row>
    <row r="115" ht="14.25" customHeight="1">
      <c r="A115" s="151"/>
      <c r="B115" s="265">
        <v>1292.0</v>
      </c>
      <c r="C115" s="266" t="s">
        <v>2293</v>
      </c>
      <c r="D115" s="126"/>
      <c r="E115" s="126"/>
      <c r="F115" s="126"/>
      <c r="G115" s="126"/>
      <c r="H115" s="126"/>
      <c r="I115" s="128">
        <v>97.0</v>
      </c>
      <c r="J115" s="264"/>
      <c r="K115" s="204"/>
      <c r="L115" s="205" t="str">
        <f t="shared" si="3"/>
        <v>-</v>
      </c>
      <c r="M115" s="151"/>
      <c r="N115" s="151"/>
      <c r="O115" s="151"/>
      <c r="P115" s="151"/>
      <c r="Q115" s="151"/>
      <c r="R115" s="151"/>
      <c r="S115" s="151"/>
      <c r="T115" s="151"/>
      <c r="U115" s="151"/>
      <c r="V115" s="151"/>
      <c r="W115" s="151"/>
      <c r="X115" s="151"/>
      <c r="Y115" s="151"/>
      <c r="Z115" s="151"/>
    </row>
    <row r="116" ht="14.25" customHeight="1">
      <c r="A116" s="151"/>
      <c r="B116" s="265">
        <v>1293.0</v>
      </c>
      <c r="C116" s="266" t="s">
        <v>2294</v>
      </c>
      <c r="D116" s="126"/>
      <c r="E116" s="126"/>
      <c r="F116" s="126"/>
      <c r="G116" s="126"/>
      <c r="H116" s="126"/>
      <c r="I116" s="128">
        <v>98.0</v>
      </c>
      <c r="J116" s="264"/>
      <c r="K116" s="204"/>
      <c r="L116" s="205" t="str">
        <f t="shared" si="3"/>
        <v>-</v>
      </c>
      <c r="M116" s="151"/>
      <c r="N116" s="151"/>
      <c r="O116" s="151"/>
      <c r="P116" s="151"/>
      <c r="Q116" s="151"/>
      <c r="R116" s="151"/>
      <c r="S116" s="151"/>
      <c r="T116" s="151"/>
      <c r="U116" s="151"/>
      <c r="V116" s="151"/>
      <c r="W116" s="151"/>
      <c r="X116" s="151"/>
      <c r="Y116" s="151"/>
      <c r="Z116" s="151"/>
    </row>
    <row r="117" ht="14.25" customHeight="1">
      <c r="A117" s="151"/>
      <c r="B117" s="265">
        <v>1294.0</v>
      </c>
      <c r="C117" s="266" t="s">
        <v>2295</v>
      </c>
      <c r="D117" s="126"/>
      <c r="E117" s="126"/>
      <c r="F117" s="126"/>
      <c r="G117" s="126"/>
      <c r="H117" s="126"/>
      <c r="I117" s="128">
        <v>99.0</v>
      </c>
      <c r="J117" s="264"/>
      <c r="K117" s="204"/>
      <c r="L117" s="205" t="str">
        <f t="shared" si="3"/>
        <v>-</v>
      </c>
      <c r="M117" s="151"/>
      <c r="N117" s="151"/>
      <c r="O117" s="151"/>
      <c r="P117" s="151"/>
      <c r="Q117" s="151"/>
      <c r="R117" s="151"/>
      <c r="S117" s="151"/>
      <c r="T117" s="151"/>
      <c r="U117" s="151"/>
      <c r="V117" s="151"/>
      <c r="W117" s="151"/>
      <c r="X117" s="151"/>
      <c r="Y117" s="151"/>
      <c r="Z117" s="151"/>
    </row>
    <row r="118" ht="14.25" customHeight="1">
      <c r="A118" s="151"/>
      <c r="B118" s="265">
        <v>13.0</v>
      </c>
      <c r="C118" s="266" t="s">
        <v>2296</v>
      </c>
      <c r="D118" s="126"/>
      <c r="E118" s="126"/>
      <c r="F118" s="126"/>
      <c r="G118" s="126"/>
      <c r="H118" s="126"/>
      <c r="I118" s="128">
        <v>100.0</v>
      </c>
      <c r="J118" s="264">
        <f t="shared" ref="J118:K118" si="29">ROUND(SUM(J119:J121)-J122,2)</f>
        <v>0</v>
      </c>
      <c r="K118" s="264">
        <f t="shared" si="29"/>
        <v>0</v>
      </c>
      <c r="L118" s="205" t="str">
        <f t="shared" si="3"/>
        <v>-</v>
      </c>
      <c r="M118" s="151"/>
      <c r="N118" s="151"/>
      <c r="O118" s="151"/>
      <c r="P118" s="151"/>
      <c r="Q118" s="151"/>
      <c r="R118" s="151"/>
      <c r="S118" s="151"/>
      <c r="T118" s="151"/>
      <c r="U118" s="151"/>
      <c r="V118" s="151"/>
      <c r="W118" s="151"/>
      <c r="X118" s="151"/>
      <c r="Y118" s="151"/>
      <c r="Z118" s="151"/>
    </row>
    <row r="119" ht="14.25" customHeight="1">
      <c r="A119" s="151"/>
      <c r="B119" s="265">
        <v>131.0</v>
      </c>
      <c r="C119" s="266" t="s">
        <v>2297</v>
      </c>
      <c r="D119" s="126"/>
      <c r="E119" s="126"/>
      <c r="F119" s="126"/>
      <c r="G119" s="126"/>
      <c r="H119" s="126"/>
      <c r="I119" s="128">
        <v>101.0</v>
      </c>
      <c r="J119" s="264"/>
      <c r="K119" s="204"/>
      <c r="L119" s="205" t="str">
        <f t="shared" si="3"/>
        <v>-</v>
      </c>
      <c r="M119" s="151"/>
      <c r="N119" s="151"/>
      <c r="O119" s="151"/>
      <c r="P119" s="151"/>
      <c r="Q119" s="151"/>
      <c r="R119" s="151"/>
      <c r="S119" s="151"/>
      <c r="T119" s="151"/>
      <c r="U119" s="151"/>
      <c r="V119" s="151"/>
      <c r="W119" s="151"/>
      <c r="X119" s="151"/>
      <c r="Y119" s="151"/>
      <c r="Z119" s="151"/>
    </row>
    <row r="120" ht="14.25" customHeight="1">
      <c r="A120" s="151"/>
      <c r="B120" s="265">
        <v>132.0</v>
      </c>
      <c r="C120" s="266" t="s">
        <v>2298</v>
      </c>
      <c r="D120" s="126"/>
      <c r="E120" s="126"/>
      <c r="F120" s="126"/>
      <c r="G120" s="126"/>
      <c r="H120" s="126"/>
      <c r="I120" s="128">
        <v>102.0</v>
      </c>
      <c r="J120" s="264"/>
      <c r="K120" s="204"/>
      <c r="L120" s="205" t="str">
        <f t="shared" si="3"/>
        <v>-</v>
      </c>
      <c r="M120" s="151"/>
      <c r="N120" s="151"/>
      <c r="O120" s="151"/>
      <c r="P120" s="151"/>
      <c r="Q120" s="151"/>
      <c r="R120" s="151"/>
      <c r="S120" s="151"/>
      <c r="T120" s="151"/>
      <c r="U120" s="151"/>
      <c r="V120" s="151"/>
      <c r="W120" s="151"/>
      <c r="X120" s="151"/>
      <c r="Y120" s="151"/>
      <c r="Z120" s="151"/>
    </row>
    <row r="121" ht="14.25" customHeight="1">
      <c r="A121" s="151"/>
      <c r="B121" s="265">
        <v>133.0</v>
      </c>
      <c r="C121" s="266" t="s">
        <v>2299</v>
      </c>
      <c r="D121" s="126"/>
      <c r="E121" s="126"/>
      <c r="F121" s="126"/>
      <c r="G121" s="126"/>
      <c r="H121" s="126"/>
      <c r="I121" s="128">
        <v>103.0</v>
      </c>
      <c r="J121" s="264"/>
      <c r="K121" s="204"/>
      <c r="L121" s="205" t="str">
        <f t="shared" si="3"/>
        <v>-</v>
      </c>
      <c r="M121" s="151"/>
      <c r="N121" s="151"/>
      <c r="O121" s="151"/>
      <c r="P121" s="151"/>
      <c r="Q121" s="151"/>
      <c r="R121" s="151"/>
      <c r="S121" s="151"/>
      <c r="T121" s="151"/>
      <c r="U121" s="151"/>
      <c r="V121" s="151"/>
      <c r="W121" s="151"/>
      <c r="X121" s="151"/>
      <c r="Y121" s="151"/>
      <c r="Z121" s="151"/>
    </row>
    <row r="122" ht="14.25" customHeight="1">
      <c r="A122" s="151"/>
      <c r="B122" s="265">
        <v>139.0</v>
      </c>
      <c r="C122" s="266" t="s">
        <v>2300</v>
      </c>
      <c r="D122" s="126"/>
      <c r="E122" s="126"/>
      <c r="F122" s="126"/>
      <c r="G122" s="126"/>
      <c r="H122" s="126"/>
      <c r="I122" s="128">
        <v>104.0</v>
      </c>
      <c r="J122" s="264"/>
      <c r="K122" s="204"/>
      <c r="L122" s="205" t="str">
        <f t="shared" si="3"/>
        <v>-</v>
      </c>
      <c r="M122" s="151"/>
      <c r="N122" s="151"/>
      <c r="O122" s="151"/>
      <c r="P122" s="151"/>
      <c r="Q122" s="151"/>
      <c r="R122" s="151"/>
      <c r="S122" s="151"/>
      <c r="T122" s="151"/>
      <c r="U122" s="151"/>
      <c r="V122" s="151"/>
      <c r="W122" s="151"/>
      <c r="X122" s="151"/>
      <c r="Y122" s="151"/>
      <c r="Z122" s="151"/>
    </row>
    <row r="123" ht="14.25" customHeight="1">
      <c r="A123" s="151"/>
      <c r="B123" s="265">
        <v>14.0</v>
      </c>
      <c r="C123" s="266" t="s">
        <v>2301</v>
      </c>
      <c r="D123" s="126"/>
      <c r="E123" s="126"/>
      <c r="F123" s="126"/>
      <c r="G123" s="126"/>
      <c r="H123" s="126"/>
      <c r="I123" s="128">
        <v>105.0</v>
      </c>
      <c r="J123" s="264">
        <f t="shared" ref="J123:K123" si="30">ROUND(J124+J127+J130+J133+J136+J139-J142,2)</f>
        <v>0</v>
      </c>
      <c r="K123" s="264">
        <f t="shared" si="30"/>
        <v>0</v>
      </c>
      <c r="L123" s="205" t="str">
        <f t="shared" si="3"/>
        <v>-</v>
      </c>
      <c r="M123" s="151"/>
      <c r="N123" s="151"/>
      <c r="O123" s="151"/>
      <c r="P123" s="151"/>
      <c r="Q123" s="151"/>
      <c r="R123" s="151"/>
      <c r="S123" s="151"/>
      <c r="T123" s="151"/>
      <c r="U123" s="151"/>
      <c r="V123" s="151"/>
      <c r="W123" s="151"/>
      <c r="X123" s="151"/>
      <c r="Y123" s="151"/>
      <c r="Z123" s="151"/>
    </row>
    <row r="124" ht="14.25" customHeight="1">
      <c r="A124" s="151"/>
      <c r="B124" s="265">
        <v>141.0</v>
      </c>
      <c r="C124" s="266" t="s">
        <v>2302</v>
      </c>
      <c r="D124" s="126"/>
      <c r="E124" s="126"/>
      <c r="F124" s="126"/>
      <c r="G124" s="126"/>
      <c r="H124" s="126"/>
      <c r="I124" s="128">
        <v>106.0</v>
      </c>
      <c r="J124" s="264">
        <f t="shared" ref="J124:K124" si="31">ROUND(SUM(J125:J126),2)</f>
        <v>0</v>
      </c>
      <c r="K124" s="264">
        <f t="shared" si="31"/>
        <v>0</v>
      </c>
      <c r="L124" s="205" t="str">
        <f t="shared" si="3"/>
        <v>-</v>
      </c>
      <c r="M124" s="151"/>
      <c r="N124" s="151"/>
      <c r="O124" s="151"/>
      <c r="P124" s="151"/>
      <c r="Q124" s="151"/>
      <c r="R124" s="151"/>
      <c r="S124" s="151"/>
      <c r="T124" s="151"/>
      <c r="U124" s="151"/>
      <c r="V124" s="151"/>
      <c r="W124" s="151"/>
      <c r="X124" s="151"/>
      <c r="Y124" s="151"/>
      <c r="Z124" s="151"/>
    </row>
    <row r="125" ht="14.25" customHeight="1">
      <c r="A125" s="151"/>
      <c r="B125" s="265">
        <v>1411.0</v>
      </c>
      <c r="C125" s="266" t="s">
        <v>2303</v>
      </c>
      <c r="D125" s="126"/>
      <c r="E125" s="126"/>
      <c r="F125" s="126"/>
      <c r="G125" s="126"/>
      <c r="H125" s="126"/>
      <c r="I125" s="128">
        <v>107.0</v>
      </c>
      <c r="J125" s="264"/>
      <c r="K125" s="204"/>
      <c r="L125" s="205" t="str">
        <f t="shared" si="3"/>
        <v>-</v>
      </c>
      <c r="M125" s="151"/>
      <c r="N125" s="151"/>
      <c r="O125" s="151"/>
      <c r="P125" s="151"/>
      <c r="Q125" s="151"/>
      <c r="R125" s="151"/>
      <c r="S125" s="151"/>
      <c r="T125" s="151"/>
      <c r="U125" s="151"/>
      <c r="V125" s="151"/>
      <c r="W125" s="151"/>
      <c r="X125" s="151"/>
      <c r="Y125" s="151"/>
      <c r="Z125" s="151"/>
    </row>
    <row r="126" ht="14.25" customHeight="1">
      <c r="A126" s="151"/>
      <c r="B126" s="265">
        <v>1412.0</v>
      </c>
      <c r="C126" s="266" t="s">
        <v>2304</v>
      </c>
      <c r="D126" s="126"/>
      <c r="E126" s="126"/>
      <c r="F126" s="126"/>
      <c r="G126" s="126"/>
      <c r="H126" s="126"/>
      <c r="I126" s="128">
        <v>108.0</v>
      </c>
      <c r="J126" s="264"/>
      <c r="K126" s="204"/>
      <c r="L126" s="205" t="str">
        <f t="shared" si="3"/>
        <v>-</v>
      </c>
      <c r="M126" s="151"/>
      <c r="N126" s="151"/>
      <c r="O126" s="151"/>
      <c r="P126" s="151"/>
      <c r="Q126" s="151"/>
      <c r="R126" s="151"/>
      <c r="S126" s="151"/>
      <c r="T126" s="151"/>
      <c r="U126" s="151"/>
      <c r="V126" s="151"/>
      <c r="W126" s="151"/>
      <c r="X126" s="151"/>
      <c r="Y126" s="151"/>
      <c r="Z126" s="151"/>
    </row>
    <row r="127" ht="14.25" customHeight="1">
      <c r="A127" s="151"/>
      <c r="B127" s="265">
        <v>142.0</v>
      </c>
      <c r="C127" s="266" t="s">
        <v>2305</v>
      </c>
      <c r="D127" s="126"/>
      <c r="E127" s="126"/>
      <c r="F127" s="126"/>
      <c r="G127" s="126"/>
      <c r="H127" s="126"/>
      <c r="I127" s="128">
        <v>109.0</v>
      </c>
      <c r="J127" s="264">
        <f t="shared" ref="J127:K127" si="32">ROUND(SUM(J128:J129),2)</f>
        <v>0</v>
      </c>
      <c r="K127" s="264">
        <f t="shared" si="32"/>
        <v>0</v>
      </c>
      <c r="L127" s="205" t="str">
        <f t="shared" si="3"/>
        <v>-</v>
      </c>
      <c r="M127" s="151"/>
      <c r="N127" s="151"/>
      <c r="O127" s="151"/>
      <c r="P127" s="151"/>
      <c r="Q127" s="151"/>
      <c r="R127" s="151"/>
      <c r="S127" s="151"/>
      <c r="T127" s="151"/>
      <c r="U127" s="151"/>
      <c r="V127" s="151"/>
      <c r="W127" s="151"/>
      <c r="X127" s="151"/>
      <c r="Y127" s="151"/>
      <c r="Z127" s="151"/>
    </row>
    <row r="128" ht="14.25" customHeight="1">
      <c r="A128" s="151"/>
      <c r="B128" s="265">
        <v>1421.0</v>
      </c>
      <c r="C128" s="266" t="s">
        <v>2306</v>
      </c>
      <c r="D128" s="126"/>
      <c r="E128" s="126"/>
      <c r="F128" s="126"/>
      <c r="G128" s="126"/>
      <c r="H128" s="126"/>
      <c r="I128" s="128">
        <v>110.0</v>
      </c>
      <c r="J128" s="264"/>
      <c r="K128" s="204"/>
      <c r="L128" s="205" t="str">
        <f t="shared" si="3"/>
        <v>-</v>
      </c>
      <c r="M128" s="151"/>
      <c r="N128" s="151"/>
      <c r="O128" s="151"/>
      <c r="P128" s="151"/>
      <c r="Q128" s="151"/>
      <c r="R128" s="151"/>
      <c r="S128" s="151"/>
      <c r="T128" s="151"/>
      <c r="U128" s="151"/>
      <c r="V128" s="151"/>
      <c r="W128" s="151"/>
      <c r="X128" s="151"/>
      <c r="Y128" s="151"/>
      <c r="Z128" s="151"/>
    </row>
    <row r="129" ht="14.25" customHeight="1">
      <c r="A129" s="151"/>
      <c r="B129" s="265">
        <v>1422.0</v>
      </c>
      <c r="C129" s="266" t="s">
        <v>2307</v>
      </c>
      <c r="D129" s="126"/>
      <c r="E129" s="126"/>
      <c r="F129" s="126"/>
      <c r="G129" s="126"/>
      <c r="H129" s="126"/>
      <c r="I129" s="128">
        <v>111.0</v>
      </c>
      <c r="J129" s="264"/>
      <c r="K129" s="204"/>
      <c r="L129" s="205" t="str">
        <f t="shared" si="3"/>
        <v>-</v>
      </c>
      <c r="M129" s="151"/>
      <c r="N129" s="151"/>
      <c r="O129" s="151"/>
      <c r="P129" s="151"/>
      <c r="Q129" s="151"/>
      <c r="R129" s="151"/>
      <c r="S129" s="151"/>
      <c r="T129" s="151"/>
      <c r="U129" s="151"/>
      <c r="V129" s="151"/>
      <c r="W129" s="151"/>
      <c r="X129" s="151"/>
      <c r="Y129" s="151"/>
      <c r="Z129" s="151"/>
    </row>
    <row r="130" ht="14.25" customHeight="1">
      <c r="A130" s="151"/>
      <c r="B130" s="265">
        <v>143.0</v>
      </c>
      <c r="C130" s="266" t="s">
        <v>2308</v>
      </c>
      <c r="D130" s="126"/>
      <c r="E130" s="126"/>
      <c r="F130" s="126"/>
      <c r="G130" s="126"/>
      <c r="H130" s="126"/>
      <c r="I130" s="128">
        <v>112.0</v>
      </c>
      <c r="J130" s="264">
        <f t="shared" ref="J130:K130" si="33">ROUND(SUM(J131:J132),2)</f>
        <v>0</v>
      </c>
      <c r="K130" s="264">
        <f t="shared" si="33"/>
        <v>0</v>
      </c>
      <c r="L130" s="205" t="str">
        <f t="shared" si="3"/>
        <v>-</v>
      </c>
      <c r="M130" s="151"/>
      <c r="N130" s="151"/>
      <c r="O130" s="151"/>
      <c r="P130" s="151"/>
      <c r="Q130" s="151"/>
      <c r="R130" s="151"/>
      <c r="S130" s="151"/>
      <c r="T130" s="151"/>
      <c r="U130" s="151"/>
      <c r="V130" s="151"/>
      <c r="W130" s="151"/>
      <c r="X130" s="151"/>
      <c r="Y130" s="151"/>
      <c r="Z130" s="151"/>
    </row>
    <row r="131" ht="14.25" customHeight="1">
      <c r="A131" s="151"/>
      <c r="B131" s="265">
        <v>1431.0</v>
      </c>
      <c r="C131" s="266" t="s">
        <v>2309</v>
      </c>
      <c r="D131" s="126"/>
      <c r="E131" s="126"/>
      <c r="F131" s="126"/>
      <c r="G131" s="126"/>
      <c r="H131" s="126"/>
      <c r="I131" s="128">
        <v>113.0</v>
      </c>
      <c r="J131" s="264"/>
      <c r="K131" s="204"/>
      <c r="L131" s="205" t="str">
        <f t="shared" si="3"/>
        <v>-</v>
      </c>
      <c r="M131" s="151"/>
      <c r="N131" s="151"/>
      <c r="O131" s="151"/>
      <c r="P131" s="151"/>
      <c r="Q131" s="151"/>
      <c r="R131" s="151"/>
      <c r="S131" s="151"/>
      <c r="T131" s="151"/>
      <c r="U131" s="151"/>
      <c r="V131" s="151"/>
      <c r="W131" s="151"/>
      <c r="X131" s="151"/>
      <c r="Y131" s="151"/>
      <c r="Z131" s="151"/>
    </row>
    <row r="132" ht="14.25" customHeight="1">
      <c r="A132" s="151"/>
      <c r="B132" s="265">
        <v>1432.0</v>
      </c>
      <c r="C132" s="266" t="s">
        <v>2310</v>
      </c>
      <c r="D132" s="126"/>
      <c r="E132" s="126"/>
      <c r="F132" s="126"/>
      <c r="G132" s="126"/>
      <c r="H132" s="126"/>
      <c r="I132" s="128">
        <v>114.0</v>
      </c>
      <c r="J132" s="264"/>
      <c r="K132" s="204"/>
      <c r="L132" s="205" t="str">
        <f t="shared" si="3"/>
        <v>-</v>
      </c>
      <c r="M132" s="151"/>
      <c r="N132" s="151"/>
      <c r="O132" s="151"/>
      <c r="P132" s="151"/>
      <c r="Q132" s="151"/>
      <c r="R132" s="151"/>
      <c r="S132" s="151"/>
      <c r="T132" s="151"/>
      <c r="U132" s="151"/>
      <c r="V132" s="151"/>
      <c r="W132" s="151"/>
      <c r="X132" s="151"/>
      <c r="Y132" s="151"/>
      <c r="Z132" s="151"/>
    </row>
    <row r="133" ht="14.25" customHeight="1">
      <c r="A133" s="151"/>
      <c r="B133" s="265">
        <v>144.0</v>
      </c>
      <c r="C133" s="266" t="s">
        <v>2311</v>
      </c>
      <c r="D133" s="126"/>
      <c r="E133" s="126"/>
      <c r="F133" s="126"/>
      <c r="G133" s="126"/>
      <c r="H133" s="126"/>
      <c r="I133" s="128">
        <v>115.0</v>
      </c>
      <c r="J133" s="264">
        <f t="shared" ref="J133:K133" si="34">ROUND(SUM(J134:J135),2)</f>
        <v>0</v>
      </c>
      <c r="K133" s="264">
        <f t="shared" si="34"/>
        <v>0</v>
      </c>
      <c r="L133" s="205" t="str">
        <f t="shared" si="3"/>
        <v>-</v>
      </c>
      <c r="M133" s="151"/>
      <c r="N133" s="151"/>
      <c r="O133" s="151"/>
      <c r="P133" s="151"/>
      <c r="Q133" s="151"/>
      <c r="R133" s="151"/>
      <c r="S133" s="151"/>
      <c r="T133" s="151"/>
      <c r="U133" s="151"/>
      <c r="V133" s="151"/>
      <c r="W133" s="151"/>
      <c r="X133" s="151"/>
      <c r="Y133" s="151"/>
      <c r="Z133" s="151"/>
    </row>
    <row r="134" ht="14.25" customHeight="1">
      <c r="A134" s="151"/>
      <c r="B134" s="265">
        <v>1441.0</v>
      </c>
      <c r="C134" s="266" t="s">
        <v>2312</v>
      </c>
      <c r="D134" s="126"/>
      <c r="E134" s="126"/>
      <c r="F134" s="126"/>
      <c r="G134" s="126"/>
      <c r="H134" s="126"/>
      <c r="I134" s="128">
        <v>116.0</v>
      </c>
      <c r="J134" s="264"/>
      <c r="K134" s="204"/>
      <c r="L134" s="205" t="str">
        <f t="shared" si="3"/>
        <v>-</v>
      </c>
      <c r="M134" s="151"/>
      <c r="N134" s="151"/>
      <c r="O134" s="151"/>
      <c r="P134" s="151"/>
      <c r="Q134" s="151"/>
      <c r="R134" s="151"/>
      <c r="S134" s="151"/>
      <c r="T134" s="151"/>
      <c r="U134" s="151"/>
      <c r="V134" s="151"/>
      <c r="W134" s="151"/>
      <c r="X134" s="151"/>
      <c r="Y134" s="151"/>
      <c r="Z134" s="151"/>
    </row>
    <row r="135" ht="14.25" customHeight="1">
      <c r="A135" s="151"/>
      <c r="B135" s="265">
        <v>1442.0</v>
      </c>
      <c r="C135" s="266" t="s">
        <v>2313</v>
      </c>
      <c r="D135" s="126"/>
      <c r="E135" s="126"/>
      <c r="F135" s="126"/>
      <c r="G135" s="126"/>
      <c r="H135" s="126"/>
      <c r="I135" s="128">
        <v>117.0</v>
      </c>
      <c r="J135" s="264"/>
      <c r="K135" s="204"/>
      <c r="L135" s="205" t="str">
        <f t="shared" si="3"/>
        <v>-</v>
      </c>
      <c r="M135" s="151"/>
      <c r="N135" s="151"/>
      <c r="O135" s="151"/>
      <c r="P135" s="151"/>
      <c r="Q135" s="151"/>
      <c r="R135" s="151"/>
      <c r="S135" s="151"/>
      <c r="T135" s="151"/>
      <c r="U135" s="151"/>
      <c r="V135" s="151"/>
      <c r="W135" s="151"/>
      <c r="X135" s="151"/>
      <c r="Y135" s="151"/>
      <c r="Z135" s="151"/>
    </row>
    <row r="136" ht="14.25" customHeight="1">
      <c r="A136" s="151"/>
      <c r="B136" s="265">
        <v>145.0</v>
      </c>
      <c r="C136" s="266" t="s">
        <v>2314</v>
      </c>
      <c r="D136" s="126"/>
      <c r="E136" s="126"/>
      <c r="F136" s="126"/>
      <c r="G136" s="126"/>
      <c r="H136" s="126"/>
      <c r="I136" s="128">
        <v>118.0</v>
      </c>
      <c r="J136" s="264">
        <f t="shared" ref="J136:K136" si="35">ROUND(SUM(J137:J138),2)</f>
        <v>0</v>
      </c>
      <c r="K136" s="264">
        <f t="shared" si="35"/>
        <v>0</v>
      </c>
      <c r="L136" s="205" t="str">
        <f t="shared" si="3"/>
        <v>-</v>
      </c>
      <c r="M136" s="151"/>
      <c r="N136" s="151"/>
      <c r="O136" s="151"/>
      <c r="P136" s="151"/>
      <c r="Q136" s="151"/>
      <c r="R136" s="151"/>
      <c r="S136" s="151"/>
      <c r="T136" s="151"/>
      <c r="U136" s="151"/>
      <c r="V136" s="151"/>
      <c r="W136" s="151"/>
      <c r="X136" s="151"/>
      <c r="Y136" s="151"/>
      <c r="Z136" s="151"/>
    </row>
    <row r="137" ht="14.25" customHeight="1">
      <c r="A137" s="151"/>
      <c r="B137" s="265">
        <v>1451.0</v>
      </c>
      <c r="C137" s="266" t="s">
        <v>2315</v>
      </c>
      <c r="D137" s="126"/>
      <c r="E137" s="126"/>
      <c r="F137" s="126"/>
      <c r="G137" s="126"/>
      <c r="H137" s="126"/>
      <c r="I137" s="128">
        <v>119.0</v>
      </c>
      <c r="J137" s="264"/>
      <c r="K137" s="204"/>
      <c r="L137" s="205" t="str">
        <f t="shared" si="3"/>
        <v>-</v>
      </c>
      <c r="M137" s="151"/>
      <c r="N137" s="151"/>
      <c r="O137" s="151"/>
      <c r="P137" s="151"/>
      <c r="Q137" s="151"/>
      <c r="R137" s="151"/>
      <c r="S137" s="151"/>
      <c r="T137" s="151"/>
      <c r="U137" s="151"/>
      <c r="V137" s="151"/>
      <c r="W137" s="151"/>
      <c r="X137" s="151"/>
      <c r="Y137" s="151"/>
      <c r="Z137" s="151"/>
    </row>
    <row r="138" ht="14.25" customHeight="1">
      <c r="A138" s="151"/>
      <c r="B138" s="265">
        <v>1452.0</v>
      </c>
      <c r="C138" s="266" t="s">
        <v>2316</v>
      </c>
      <c r="D138" s="126"/>
      <c r="E138" s="126"/>
      <c r="F138" s="126"/>
      <c r="G138" s="126"/>
      <c r="H138" s="126"/>
      <c r="I138" s="128">
        <v>120.0</v>
      </c>
      <c r="J138" s="264"/>
      <c r="K138" s="204"/>
      <c r="L138" s="205" t="str">
        <f t="shared" si="3"/>
        <v>-</v>
      </c>
      <c r="M138" s="151"/>
      <c r="N138" s="151"/>
      <c r="O138" s="151"/>
      <c r="P138" s="151"/>
      <c r="Q138" s="151"/>
      <c r="R138" s="151"/>
      <c r="S138" s="151"/>
      <c r="T138" s="151"/>
      <c r="U138" s="151"/>
      <c r="V138" s="151"/>
      <c r="W138" s="151"/>
      <c r="X138" s="151"/>
      <c r="Y138" s="151"/>
      <c r="Z138" s="151"/>
    </row>
    <row r="139" ht="14.25" customHeight="1">
      <c r="A139" s="151"/>
      <c r="B139" s="265">
        <v>146.0</v>
      </c>
      <c r="C139" s="266" t="s">
        <v>2317</v>
      </c>
      <c r="D139" s="126"/>
      <c r="E139" s="126"/>
      <c r="F139" s="126"/>
      <c r="G139" s="126"/>
      <c r="H139" s="126"/>
      <c r="I139" s="128">
        <v>121.0</v>
      </c>
      <c r="J139" s="264">
        <f t="shared" ref="J139:K139" si="36">ROUND(SUM(J140:J141),2)</f>
        <v>0</v>
      </c>
      <c r="K139" s="264">
        <f t="shared" si="36"/>
        <v>0</v>
      </c>
      <c r="L139" s="205" t="str">
        <f t="shared" si="3"/>
        <v>-</v>
      </c>
      <c r="M139" s="151"/>
      <c r="N139" s="151"/>
      <c r="O139" s="151"/>
      <c r="P139" s="151"/>
      <c r="Q139" s="151"/>
      <c r="R139" s="151"/>
      <c r="S139" s="151"/>
      <c r="T139" s="151"/>
      <c r="U139" s="151"/>
      <c r="V139" s="151"/>
      <c r="W139" s="151"/>
      <c r="X139" s="151"/>
      <c r="Y139" s="151"/>
      <c r="Z139" s="151"/>
    </row>
    <row r="140" ht="14.25" customHeight="1">
      <c r="A140" s="151"/>
      <c r="B140" s="265">
        <v>1461.0</v>
      </c>
      <c r="C140" s="266" t="s">
        <v>2318</v>
      </c>
      <c r="D140" s="126"/>
      <c r="E140" s="126"/>
      <c r="F140" s="126"/>
      <c r="G140" s="126"/>
      <c r="H140" s="126"/>
      <c r="I140" s="128">
        <v>122.0</v>
      </c>
      <c r="J140" s="264"/>
      <c r="K140" s="204"/>
      <c r="L140" s="205" t="str">
        <f t="shared" si="3"/>
        <v>-</v>
      </c>
      <c r="M140" s="151"/>
      <c r="N140" s="151"/>
      <c r="O140" s="151"/>
      <c r="P140" s="151"/>
      <c r="Q140" s="151"/>
      <c r="R140" s="151"/>
      <c r="S140" s="151"/>
      <c r="T140" s="151"/>
      <c r="U140" s="151"/>
      <c r="V140" s="151"/>
      <c r="W140" s="151"/>
      <c r="X140" s="151"/>
      <c r="Y140" s="151"/>
      <c r="Z140" s="151"/>
    </row>
    <row r="141" ht="14.25" customHeight="1">
      <c r="A141" s="151"/>
      <c r="B141" s="265">
        <v>1462.0</v>
      </c>
      <c r="C141" s="266" t="s">
        <v>2319</v>
      </c>
      <c r="D141" s="126"/>
      <c r="E141" s="126"/>
      <c r="F141" s="126"/>
      <c r="G141" s="126"/>
      <c r="H141" s="126"/>
      <c r="I141" s="128">
        <v>123.0</v>
      </c>
      <c r="J141" s="264"/>
      <c r="K141" s="204"/>
      <c r="L141" s="205" t="str">
        <f t="shared" si="3"/>
        <v>-</v>
      </c>
      <c r="M141" s="151"/>
      <c r="N141" s="151"/>
      <c r="O141" s="151"/>
      <c r="P141" s="151"/>
      <c r="Q141" s="151"/>
      <c r="R141" s="151"/>
      <c r="S141" s="151"/>
      <c r="T141" s="151"/>
      <c r="U141" s="151"/>
      <c r="V141" s="151"/>
      <c r="W141" s="151"/>
      <c r="X141" s="151"/>
      <c r="Y141" s="151"/>
      <c r="Z141" s="151"/>
    </row>
    <row r="142" ht="14.25" customHeight="1">
      <c r="A142" s="151"/>
      <c r="B142" s="265">
        <v>149.0</v>
      </c>
      <c r="C142" s="266" t="s">
        <v>2320</v>
      </c>
      <c r="D142" s="126"/>
      <c r="E142" s="126"/>
      <c r="F142" s="126"/>
      <c r="G142" s="126"/>
      <c r="H142" s="126"/>
      <c r="I142" s="128">
        <v>124.0</v>
      </c>
      <c r="J142" s="264"/>
      <c r="K142" s="204"/>
      <c r="L142" s="205" t="str">
        <f t="shared" si="3"/>
        <v>-</v>
      </c>
      <c r="M142" s="151"/>
      <c r="N142" s="151"/>
      <c r="O142" s="151"/>
      <c r="P142" s="151"/>
      <c r="Q142" s="151"/>
      <c r="R142" s="151"/>
      <c r="S142" s="151"/>
      <c r="T142" s="151"/>
      <c r="U142" s="151"/>
      <c r="V142" s="151"/>
      <c r="W142" s="151"/>
      <c r="X142" s="151"/>
      <c r="Y142" s="151"/>
      <c r="Z142" s="151"/>
    </row>
    <row r="143" ht="14.25" customHeight="1">
      <c r="A143" s="151"/>
      <c r="B143" s="265">
        <v>15.0</v>
      </c>
      <c r="C143" s="266" t="s">
        <v>2321</v>
      </c>
      <c r="D143" s="126"/>
      <c r="E143" s="126"/>
      <c r="F143" s="126"/>
      <c r="G143" s="126"/>
      <c r="H143" s="126"/>
      <c r="I143" s="128">
        <v>125.0</v>
      </c>
      <c r="J143" s="264">
        <f t="shared" ref="J143:K143" si="37">ROUND(J144+J147-J150,2)</f>
        <v>0</v>
      </c>
      <c r="K143" s="264">
        <f t="shared" si="37"/>
        <v>0</v>
      </c>
      <c r="L143" s="205" t="str">
        <f t="shared" si="3"/>
        <v>-</v>
      </c>
      <c r="M143" s="151"/>
      <c r="N143" s="151"/>
      <c r="O143" s="151"/>
      <c r="P143" s="151"/>
      <c r="Q143" s="151"/>
      <c r="R143" s="151"/>
      <c r="S143" s="151"/>
      <c r="T143" s="151"/>
      <c r="U143" s="151"/>
      <c r="V143" s="151"/>
      <c r="W143" s="151"/>
      <c r="X143" s="151"/>
      <c r="Y143" s="151"/>
      <c r="Z143" s="151"/>
    </row>
    <row r="144" ht="14.25" customHeight="1">
      <c r="A144" s="151"/>
      <c r="B144" s="265">
        <v>151.0</v>
      </c>
      <c r="C144" s="266" t="s">
        <v>2322</v>
      </c>
      <c r="D144" s="126"/>
      <c r="E144" s="126"/>
      <c r="F144" s="126"/>
      <c r="G144" s="126"/>
      <c r="H144" s="126"/>
      <c r="I144" s="128">
        <v>126.0</v>
      </c>
      <c r="J144" s="264">
        <f t="shared" ref="J144:K144" si="38">ROUND(SUM(J145:J146),2)</f>
        <v>0</v>
      </c>
      <c r="K144" s="264">
        <f t="shared" si="38"/>
        <v>0</v>
      </c>
      <c r="L144" s="205" t="str">
        <f t="shared" si="3"/>
        <v>-</v>
      </c>
      <c r="M144" s="151"/>
      <c r="N144" s="151"/>
      <c r="O144" s="151"/>
      <c r="P144" s="151"/>
      <c r="Q144" s="151"/>
      <c r="R144" s="151"/>
      <c r="S144" s="151"/>
      <c r="T144" s="151"/>
      <c r="U144" s="151"/>
      <c r="V144" s="151"/>
      <c r="W144" s="151"/>
      <c r="X144" s="151"/>
      <c r="Y144" s="151"/>
      <c r="Z144" s="151"/>
    </row>
    <row r="145" ht="14.25" customHeight="1">
      <c r="A145" s="151"/>
      <c r="B145" s="265">
        <v>1511.0</v>
      </c>
      <c r="C145" s="266" t="s">
        <v>2323</v>
      </c>
      <c r="D145" s="126"/>
      <c r="E145" s="126"/>
      <c r="F145" s="126"/>
      <c r="G145" s="126"/>
      <c r="H145" s="126"/>
      <c r="I145" s="128">
        <v>127.0</v>
      </c>
      <c r="J145" s="264"/>
      <c r="K145" s="204"/>
      <c r="L145" s="205" t="str">
        <f t="shared" si="3"/>
        <v>-</v>
      </c>
      <c r="M145" s="151"/>
      <c r="N145" s="151"/>
      <c r="O145" s="151"/>
      <c r="P145" s="151"/>
      <c r="Q145" s="151"/>
      <c r="R145" s="151"/>
      <c r="S145" s="151"/>
      <c r="T145" s="151"/>
      <c r="U145" s="151"/>
      <c r="V145" s="151"/>
      <c r="W145" s="151"/>
      <c r="X145" s="151"/>
      <c r="Y145" s="151"/>
      <c r="Z145" s="151"/>
    </row>
    <row r="146" ht="14.25" customHeight="1">
      <c r="A146" s="151"/>
      <c r="B146" s="265">
        <v>1512.0</v>
      </c>
      <c r="C146" s="266" t="s">
        <v>2324</v>
      </c>
      <c r="D146" s="126"/>
      <c r="E146" s="126"/>
      <c r="F146" s="126"/>
      <c r="G146" s="126"/>
      <c r="H146" s="126"/>
      <c r="I146" s="128">
        <v>128.0</v>
      </c>
      <c r="J146" s="264"/>
      <c r="K146" s="204"/>
      <c r="L146" s="205" t="str">
        <f t="shared" si="3"/>
        <v>-</v>
      </c>
      <c r="M146" s="151"/>
      <c r="N146" s="151"/>
      <c r="O146" s="151"/>
      <c r="P146" s="151"/>
      <c r="Q146" s="151"/>
      <c r="R146" s="151"/>
      <c r="S146" s="151"/>
      <c r="T146" s="151"/>
      <c r="U146" s="151"/>
      <c r="V146" s="151"/>
      <c r="W146" s="151"/>
      <c r="X146" s="151"/>
      <c r="Y146" s="151"/>
      <c r="Z146" s="151"/>
    </row>
    <row r="147" ht="14.25" customHeight="1">
      <c r="A147" s="151"/>
      <c r="B147" s="265">
        <v>152.0</v>
      </c>
      <c r="C147" s="266" t="s">
        <v>2325</v>
      </c>
      <c r="D147" s="126"/>
      <c r="E147" s="126"/>
      <c r="F147" s="126"/>
      <c r="G147" s="126"/>
      <c r="H147" s="126"/>
      <c r="I147" s="128">
        <v>129.0</v>
      </c>
      <c r="J147" s="264">
        <f t="shared" ref="J147:K147" si="39">ROUND(SUM(J148:J149),2)</f>
        <v>0</v>
      </c>
      <c r="K147" s="264">
        <f t="shared" si="39"/>
        <v>0</v>
      </c>
      <c r="L147" s="205" t="str">
        <f t="shared" si="3"/>
        <v>-</v>
      </c>
      <c r="M147" s="151"/>
      <c r="N147" s="151"/>
      <c r="O147" s="151"/>
      <c r="P147" s="151"/>
      <c r="Q147" s="151"/>
      <c r="R147" s="151"/>
      <c r="S147" s="151"/>
      <c r="T147" s="151"/>
      <c r="U147" s="151"/>
      <c r="V147" s="151"/>
      <c r="W147" s="151"/>
      <c r="X147" s="151"/>
      <c r="Y147" s="151"/>
      <c r="Z147" s="151"/>
    </row>
    <row r="148" ht="14.25" customHeight="1">
      <c r="A148" s="151"/>
      <c r="B148" s="265">
        <v>1521.0</v>
      </c>
      <c r="C148" s="266" t="s">
        <v>2326</v>
      </c>
      <c r="D148" s="126"/>
      <c r="E148" s="126"/>
      <c r="F148" s="126"/>
      <c r="G148" s="126"/>
      <c r="H148" s="126"/>
      <c r="I148" s="128">
        <v>130.0</v>
      </c>
      <c r="J148" s="264"/>
      <c r="K148" s="204"/>
      <c r="L148" s="205" t="str">
        <f t="shared" si="3"/>
        <v>-</v>
      </c>
      <c r="M148" s="151"/>
      <c r="N148" s="151"/>
      <c r="O148" s="151"/>
      <c r="P148" s="151"/>
      <c r="Q148" s="151"/>
      <c r="R148" s="151"/>
      <c r="S148" s="151"/>
      <c r="T148" s="151"/>
      <c r="U148" s="151"/>
      <c r="V148" s="151"/>
      <c r="W148" s="151"/>
      <c r="X148" s="151"/>
      <c r="Y148" s="151"/>
      <c r="Z148" s="151"/>
    </row>
    <row r="149" ht="14.25" customHeight="1">
      <c r="A149" s="151"/>
      <c r="B149" s="265">
        <v>1522.0</v>
      </c>
      <c r="C149" s="266" t="s">
        <v>2327</v>
      </c>
      <c r="D149" s="126"/>
      <c r="E149" s="126"/>
      <c r="F149" s="126"/>
      <c r="G149" s="126"/>
      <c r="H149" s="126"/>
      <c r="I149" s="128">
        <v>131.0</v>
      </c>
      <c r="J149" s="264"/>
      <c r="K149" s="204"/>
      <c r="L149" s="205" t="str">
        <f t="shared" si="3"/>
        <v>-</v>
      </c>
      <c r="M149" s="151"/>
      <c r="N149" s="151"/>
      <c r="O149" s="151"/>
      <c r="P149" s="151"/>
      <c r="Q149" s="151"/>
      <c r="R149" s="151"/>
      <c r="S149" s="151"/>
      <c r="T149" s="151"/>
      <c r="U149" s="151"/>
      <c r="V149" s="151"/>
      <c r="W149" s="151"/>
      <c r="X149" s="151"/>
      <c r="Y149" s="151"/>
      <c r="Z149" s="151"/>
    </row>
    <row r="150" ht="14.25" customHeight="1">
      <c r="A150" s="151"/>
      <c r="B150" s="265">
        <v>159.0</v>
      </c>
      <c r="C150" s="266" t="s">
        <v>2328</v>
      </c>
      <c r="D150" s="126"/>
      <c r="E150" s="126"/>
      <c r="F150" s="126"/>
      <c r="G150" s="126"/>
      <c r="H150" s="126"/>
      <c r="I150" s="128">
        <v>132.0</v>
      </c>
      <c r="J150" s="264"/>
      <c r="K150" s="204"/>
      <c r="L150" s="205" t="str">
        <f t="shared" si="3"/>
        <v>-</v>
      </c>
      <c r="M150" s="151"/>
      <c r="N150" s="151"/>
      <c r="O150" s="151"/>
      <c r="P150" s="151"/>
      <c r="Q150" s="151"/>
      <c r="R150" s="151"/>
      <c r="S150" s="151"/>
      <c r="T150" s="151"/>
      <c r="U150" s="151"/>
      <c r="V150" s="151"/>
      <c r="W150" s="151"/>
      <c r="X150" s="151"/>
      <c r="Y150" s="151"/>
      <c r="Z150" s="151"/>
    </row>
    <row r="151" ht="14.25" customHeight="1">
      <c r="A151" s="151"/>
      <c r="B151" s="265">
        <v>16.0</v>
      </c>
      <c r="C151" s="266" t="s">
        <v>2329</v>
      </c>
      <c r="D151" s="126"/>
      <c r="E151" s="126"/>
      <c r="F151" s="126"/>
      <c r="G151" s="126"/>
      <c r="H151" s="126"/>
      <c r="I151" s="128">
        <v>133.0</v>
      </c>
      <c r="J151" s="264">
        <f t="shared" ref="J151:K151" si="40">ROUND(SUM(J152:J155)+J158-J159,2)</f>
        <v>0</v>
      </c>
      <c r="K151" s="264">
        <f t="shared" si="40"/>
        <v>0</v>
      </c>
      <c r="L151" s="205" t="str">
        <f t="shared" si="3"/>
        <v>-</v>
      </c>
      <c r="M151" s="151"/>
      <c r="N151" s="151"/>
      <c r="O151" s="151"/>
      <c r="P151" s="151"/>
      <c r="Q151" s="151"/>
      <c r="R151" s="151"/>
      <c r="S151" s="151"/>
      <c r="T151" s="151"/>
      <c r="U151" s="151"/>
      <c r="V151" s="151"/>
      <c r="W151" s="151"/>
      <c r="X151" s="151"/>
      <c r="Y151" s="151"/>
      <c r="Z151" s="151"/>
    </row>
    <row r="152" ht="14.25" customHeight="1">
      <c r="A152" s="151"/>
      <c r="B152" s="265">
        <v>161.0</v>
      </c>
      <c r="C152" s="266" t="s">
        <v>2330</v>
      </c>
      <c r="D152" s="126"/>
      <c r="E152" s="126"/>
      <c r="F152" s="126"/>
      <c r="G152" s="126"/>
      <c r="H152" s="126"/>
      <c r="I152" s="128">
        <v>134.0</v>
      </c>
      <c r="J152" s="264"/>
      <c r="K152" s="204"/>
      <c r="L152" s="205" t="str">
        <f t="shared" si="3"/>
        <v>-</v>
      </c>
      <c r="M152" s="151"/>
      <c r="N152" s="151"/>
      <c r="O152" s="151"/>
      <c r="P152" s="151"/>
      <c r="Q152" s="151"/>
      <c r="R152" s="151"/>
      <c r="S152" s="151"/>
      <c r="T152" s="151"/>
      <c r="U152" s="151"/>
      <c r="V152" s="151"/>
      <c r="W152" s="151"/>
      <c r="X152" s="151"/>
      <c r="Y152" s="151"/>
      <c r="Z152" s="151"/>
    </row>
    <row r="153" ht="14.25" customHeight="1">
      <c r="A153" s="151"/>
      <c r="B153" s="265">
        <v>162.0</v>
      </c>
      <c r="C153" s="266" t="s">
        <v>2331</v>
      </c>
      <c r="D153" s="126"/>
      <c r="E153" s="126"/>
      <c r="F153" s="126"/>
      <c r="G153" s="126"/>
      <c r="H153" s="126"/>
      <c r="I153" s="128">
        <v>135.0</v>
      </c>
      <c r="J153" s="264"/>
      <c r="K153" s="204"/>
      <c r="L153" s="205" t="str">
        <f t="shared" si="3"/>
        <v>-</v>
      </c>
      <c r="M153" s="151"/>
      <c r="N153" s="151"/>
      <c r="O153" s="151"/>
      <c r="P153" s="151"/>
      <c r="Q153" s="151"/>
      <c r="R153" s="151"/>
      <c r="S153" s="151"/>
      <c r="T153" s="151"/>
      <c r="U153" s="151"/>
      <c r="V153" s="151"/>
      <c r="W153" s="151"/>
      <c r="X153" s="151"/>
      <c r="Y153" s="151"/>
      <c r="Z153" s="151"/>
    </row>
    <row r="154" ht="14.25" customHeight="1">
      <c r="A154" s="151"/>
      <c r="B154" s="265">
        <v>163.0</v>
      </c>
      <c r="C154" s="266" t="s">
        <v>2332</v>
      </c>
      <c r="D154" s="126"/>
      <c r="E154" s="126"/>
      <c r="F154" s="126"/>
      <c r="G154" s="126"/>
      <c r="H154" s="126"/>
      <c r="I154" s="128">
        <v>136.0</v>
      </c>
      <c r="J154" s="264"/>
      <c r="K154" s="204"/>
      <c r="L154" s="205" t="str">
        <f t="shared" si="3"/>
        <v>-</v>
      </c>
      <c r="M154" s="151"/>
      <c r="N154" s="151"/>
      <c r="O154" s="151"/>
      <c r="P154" s="151"/>
      <c r="Q154" s="151"/>
      <c r="R154" s="151"/>
      <c r="S154" s="151"/>
      <c r="T154" s="151"/>
      <c r="U154" s="151"/>
      <c r="V154" s="151"/>
      <c r="W154" s="151"/>
      <c r="X154" s="151"/>
      <c r="Y154" s="151"/>
      <c r="Z154" s="151"/>
    </row>
    <row r="155" ht="14.25" customHeight="1">
      <c r="A155" s="151"/>
      <c r="B155" s="265">
        <v>164.0</v>
      </c>
      <c r="C155" s="266" t="s">
        <v>2333</v>
      </c>
      <c r="D155" s="126"/>
      <c r="E155" s="126"/>
      <c r="F155" s="126"/>
      <c r="G155" s="126"/>
      <c r="H155" s="126"/>
      <c r="I155" s="128">
        <v>137.0</v>
      </c>
      <c r="J155" s="264">
        <f t="shared" ref="J155:K155" si="41">ROUND(SUM(J156:J157),2)</f>
        <v>0</v>
      </c>
      <c r="K155" s="264">
        <f t="shared" si="41"/>
        <v>0</v>
      </c>
      <c r="L155" s="205" t="str">
        <f t="shared" si="3"/>
        <v>-</v>
      </c>
      <c r="M155" s="151"/>
      <c r="N155" s="151"/>
      <c r="O155" s="151"/>
      <c r="P155" s="151"/>
      <c r="Q155" s="151"/>
      <c r="R155" s="151"/>
      <c r="S155" s="151"/>
      <c r="T155" s="151"/>
      <c r="U155" s="151"/>
      <c r="V155" s="151"/>
      <c r="W155" s="151"/>
      <c r="X155" s="151"/>
      <c r="Y155" s="151"/>
      <c r="Z155" s="151"/>
    </row>
    <row r="156" ht="14.25" customHeight="1">
      <c r="A156" s="151"/>
      <c r="B156" s="265">
        <v>1641.0</v>
      </c>
      <c r="C156" s="266" t="s">
        <v>2334</v>
      </c>
      <c r="D156" s="126"/>
      <c r="E156" s="126"/>
      <c r="F156" s="126"/>
      <c r="G156" s="126"/>
      <c r="H156" s="126"/>
      <c r="I156" s="128">
        <v>138.0</v>
      </c>
      <c r="J156" s="264"/>
      <c r="K156" s="204"/>
      <c r="L156" s="205" t="str">
        <f t="shared" si="3"/>
        <v>-</v>
      </c>
      <c r="M156" s="151"/>
      <c r="N156" s="151"/>
      <c r="O156" s="151"/>
      <c r="P156" s="151"/>
      <c r="Q156" s="151"/>
      <c r="R156" s="151"/>
      <c r="S156" s="151"/>
      <c r="T156" s="151"/>
      <c r="U156" s="151"/>
      <c r="V156" s="151"/>
      <c r="W156" s="151"/>
      <c r="X156" s="151"/>
      <c r="Y156" s="151"/>
      <c r="Z156" s="151"/>
    </row>
    <row r="157" ht="14.25" customHeight="1">
      <c r="A157" s="151"/>
      <c r="B157" s="265">
        <v>1642.0</v>
      </c>
      <c r="C157" s="266" t="s">
        <v>2335</v>
      </c>
      <c r="D157" s="126"/>
      <c r="E157" s="126"/>
      <c r="F157" s="126"/>
      <c r="G157" s="126"/>
      <c r="H157" s="126"/>
      <c r="I157" s="128">
        <v>139.0</v>
      </c>
      <c r="J157" s="264"/>
      <c r="K157" s="204"/>
      <c r="L157" s="205" t="str">
        <f t="shared" si="3"/>
        <v>-</v>
      </c>
      <c r="M157" s="151"/>
      <c r="N157" s="151"/>
      <c r="O157" s="151"/>
      <c r="P157" s="151"/>
      <c r="Q157" s="151"/>
      <c r="R157" s="151"/>
      <c r="S157" s="151"/>
      <c r="T157" s="151"/>
      <c r="U157" s="151"/>
      <c r="V157" s="151"/>
      <c r="W157" s="151"/>
      <c r="X157" s="151"/>
      <c r="Y157" s="151"/>
      <c r="Z157" s="151"/>
    </row>
    <row r="158" ht="14.25" customHeight="1">
      <c r="A158" s="151"/>
      <c r="B158" s="265">
        <v>165.0</v>
      </c>
      <c r="C158" s="266" t="s">
        <v>2295</v>
      </c>
      <c r="D158" s="126"/>
      <c r="E158" s="126"/>
      <c r="F158" s="126"/>
      <c r="G158" s="126"/>
      <c r="H158" s="126"/>
      <c r="I158" s="128">
        <v>140.0</v>
      </c>
      <c r="J158" s="264"/>
      <c r="K158" s="204"/>
      <c r="L158" s="205" t="str">
        <f t="shared" si="3"/>
        <v>-</v>
      </c>
      <c r="M158" s="151"/>
      <c r="N158" s="151"/>
      <c r="O158" s="151"/>
      <c r="P158" s="151"/>
      <c r="Q158" s="151"/>
      <c r="R158" s="151"/>
      <c r="S158" s="151"/>
      <c r="T158" s="151"/>
      <c r="U158" s="151"/>
      <c r="V158" s="151"/>
      <c r="W158" s="151"/>
      <c r="X158" s="151"/>
      <c r="Y158" s="151"/>
      <c r="Z158" s="151"/>
    </row>
    <row r="159" ht="14.25" customHeight="1">
      <c r="A159" s="151"/>
      <c r="B159" s="265">
        <v>169.0</v>
      </c>
      <c r="C159" s="266" t="s">
        <v>2336</v>
      </c>
      <c r="D159" s="126"/>
      <c r="E159" s="126"/>
      <c r="F159" s="126"/>
      <c r="G159" s="126"/>
      <c r="H159" s="126"/>
      <c r="I159" s="128">
        <v>141.0</v>
      </c>
      <c r="J159" s="264"/>
      <c r="K159" s="204"/>
      <c r="L159" s="205" t="str">
        <f t="shared" si="3"/>
        <v>-</v>
      </c>
      <c r="M159" s="151"/>
      <c r="N159" s="151"/>
      <c r="O159" s="151"/>
      <c r="P159" s="151"/>
      <c r="Q159" s="151"/>
      <c r="R159" s="151"/>
      <c r="S159" s="151"/>
      <c r="T159" s="151"/>
      <c r="U159" s="151"/>
      <c r="V159" s="151"/>
      <c r="W159" s="151"/>
      <c r="X159" s="151"/>
      <c r="Y159" s="151"/>
      <c r="Z159" s="151"/>
    </row>
    <row r="160" ht="14.25" customHeight="1">
      <c r="A160" s="151"/>
      <c r="B160" s="265">
        <v>19.0</v>
      </c>
      <c r="C160" s="266" t="s">
        <v>2337</v>
      </c>
      <c r="D160" s="126"/>
      <c r="E160" s="126"/>
      <c r="F160" s="126"/>
      <c r="G160" s="126"/>
      <c r="H160" s="126"/>
      <c r="I160" s="128">
        <v>142.0</v>
      </c>
      <c r="J160" s="264">
        <f t="shared" ref="J160:K160" si="42">ROUND(SUM(J161:J162),2)</f>
        <v>0</v>
      </c>
      <c r="K160" s="264">
        <f t="shared" si="42"/>
        <v>0</v>
      </c>
      <c r="L160" s="205" t="str">
        <f t="shared" si="3"/>
        <v>-</v>
      </c>
      <c r="M160" s="151"/>
      <c r="N160" s="151"/>
      <c r="O160" s="151"/>
      <c r="P160" s="151"/>
      <c r="Q160" s="151"/>
      <c r="R160" s="151"/>
      <c r="S160" s="151"/>
      <c r="T160" s="151"/>
      <c r="U160" s="151"/>
      <c r="V160" s="151"/>
      <c r="W160" s="151"/>
      <c r="X160" s="151"/>
      <c r="Y160" s="151"/>
      <c r="Z160" s="151"/>
    </row>
    <row r="161" ht="14.25" customHeight="1">
      <c r="A161" s="151"/>
      <c r="B161" s="265">
        <v>191.0</v>
      </c>
      <c r="C161" s="266" t="s">
        <v>2338</v>
      </c>
      <c r="D161" s="126"/>
      <c r="E161" s="126"/>
      <c r="F161" s="126"/>
      <c r="G161" s="126"/>
      <c r="H161" s="126"/>
      <c r="I161" s="128">
        <v>143.0</v>
      </c>
      <c r="J161" s="264"/>
      <c r="K161" s="204"/>
      <c r="L161" s="205" t="str">
        <f t="shared" si="3"/>
        <v>-</v>
      </c>
      <c r="M161" s="151"/>
      <c r="N161" s="151"/>
      <c r="O161" s="151"/>
      <c r="P161" s="151"/>
      <c r="Q161" s="151"/>
      <c r="R161" s="151"/>
      <c r="S161" s="151"/>
      <c r="T161" s="151"/>
      <c r="U161" s="151"/>
      <c r="V161" s="151"/>
      <c r="W161" s="151"/>
      <c r="X161" s="151"/>
      <c r="Y161" s="151"/>
      <c r="Z161" s="151"/>
    </row>
    <row r="162" ht="14.25" customHeight="1">
      <c r="A162" s="151"/>
      <c r="B162" s="267">
        <v>192.0</v>
      </c>
      <c r="C162" s="268" t="s">
        <v>2339</v>
      </c>
      <c r="D162" s="120"/>
      <c r="E162" s="120"/>
      <c r="F162" s="120"/>
      <c r="G162" s="120"/>
      <c r="H162" s="120"/>
      <c r="I162" s="122">
        <v>144.0</v>
      </c>
      <c r="J162" s="269"/>
      <c r="K162" s="214"/>
      <c r="L162" s="215" t="str">
        <f t="shared" si="3"/>
        <v>-</v>
      </c>
      <c r="M162" s="151"/>
      <c r="N162" s="151"/>
      <c r="O162" s="151"/>
      <c r="P162" s="151"/>
      <c r="Q162" s="151"/>
      <c r="R162" s="151"/>
      <c r="S162" s="151"/>
      <c r="T162" s="151"/>
      <c r="U162" s="151"/>
      <c r="V162" s="151"/>
      <c r="W162" s="151"/>
      <c r="X162" s="151"/>
      <c r="Y162" s="151"/>
      <c r="Z162" s="151"/>
    </row>
    <row r="163" ht="12.75" customHeight="1">
      <c r="A163" s="63"/>
      <c r="B163" s="270" t="s">
        <v>2340</v>
      </c>
      <c r="C163" s="11"/>
      <c r="D163" s="11"/>
      <c r="E163" s="11"/>
      <c r="F163" s="11"/>
      <c r="G163" s="11"/>
      <c r="H163" s="11"/>
      <c r="I163" s="11"/>
      <c r="J163" s="11"/>
      <c r="K163" s="11"/>
      <c r="L163" s="12"/>
      <c r="M163" s="63"/>
      <c r="N163" s="63"/>
      <c r="O163" s="63"/>
      <c r="P163" s="63"/>
      <c r="Q163" s="63"/>
      <c r="R163" s="63"/>
      <c r="S163" s="63"/>
      <c r="T163" s="63"/>
      <c r="U163" s="63"/>
      <c r="V163" s="63"/>
      <c r="W163" s="63"/>
      <c r="X163" s="63"/>
      <c r="Y163" s="63"/>
      <c r="Z163" s="63"/>
    </row>
    <row r="164" ht="14.25" customHeight="1">
      <c r="A164" s="151"/>
      <c r="B164" s="260"/>
      <c r="C164" s="261" t="s">
        <v>2341</v>
      </c>
      <c r="D164" s="114"/>
      <c r="E164" s="114"/>
      <c r="F164" s="114"/>
      <c r="G164" s="114"/>
      <c r="H164" s="114"/>
      <c r="I164" s="116">
        <v>145.0</v>
      </c>
      <c r="J164" s="271">
        <f t="shared" ref="J164:K164" si="43">ROUND(J165+J214,2)</f>
        <v>48018.45</v>
      </c>
      <c r="K164" s="271">
        <f t="shared" si="43"/>
        <v>23954.26</v>
      </c>
      <c r="L164" s="272">
        <f t="shared" ref="L164:L219" si="45">IF(J164&gt;0,IF(K164/J164&gt;=100,"&gt;&gt;100",K164/J164*100),"-")</f>
        <v>49.88553358</v>
      </c>
      <c r="M164" s="151"/>
      <c r="N164" s="151"/>
      <c r="O164" s="151"/>
      <c r="P164" s="151"/>
      <c r="Q164" s="151"/>
      <c r="R164" s="151"/>
      <c r="S164" s="151"/>
      <c r="T164" s="151"/>
      <c r="U164" s="151"/>
      <c r="V164" s="151"/>
      <c r="W164" s="151"/>
      <c r="X164" s="151"/>
      <c r="Y164" s="151"/>
      <c r="Z164" s="151"/>
    </row>
    <row r="165" ht="14.25" customHeight="1">
      <c r="A165" s="151"/>
      <c r="B165" s="262">
        <v>2.0</v>
      </c>
      <c r="C165" s="263" t="s">
        <v>2342</v>
      </c>
      <c r="D165" s="126"/>
      <c r="E165" s="126"/>
      <c r="F165" s="126"/>
      <c r="G165" s="126"/>
      <c r="H165" s="126"/>
      <c r="I165" s="128">
        <v>146.0</v>
      </c>
      <c r="J165" s="264">
        <f t="shared" ref="J165:K165" si="44">ROUND(J166+J193+J201+J209,2)</f>
        <v>24403.79</v>
      </c>
      <c r="K165" s="264">
        <f t="shared" si="44"/>
        <v>2110.68</v>
      </c>
      <c r="L165" s="273">
        <f t="shared" si="45"/>
        <v>8.648984441</v>
      </c>
      <c r="M165" s="151"/>
      <c r="N165" s="151"/>
      <c r="O165" s="151"/>
      <c r="P165" s="151"/>
      <c r="Q165" s="151"/>
      <c r="R165" s="151"/>
      <c r="S165" s="151"/>
      <c r="T165" s="151"/>
      <c r="U165" s="151"/>
      <c r="V165" s="151"/>
      <c r="W165" s="151"/>
      <c r="X165" s="151"/>
      <c r="Y165" s="151"/>
      <c r="Z165" s="151"/>
    </row>
    <row r="166" ht="14.25" customHeight="1">
      <c r="A166" s="151"/>
      <c r="B166" s="265">
        <v>24.0</v>
      </c>
      <c r="C166" s="266" t="s">
        <v>2343</v>
      </c>
      <c r="D166" s="126"/>
      <c r="E166" s="126"/>
      <c r="F166" s="126"/>
      <c r="G166" s="126"/>
      <c r="H166" s="126"/>
      <c r="I166" s="128">
        <v>147.0</v>
      </c>
      <c r="J166" s="264">
        <f t="shared" ref="J166:K166" si="46">ROUND(J167+J175+J183+J187+J188+J189,2)</f>
        <v>24403.79</v>
      </c>
      <c r="K166" s="264">
        <f t="shared" si="46"/>
        <v>2110.68</v>
      </c>
      <c r="L166" s="273">
        <f t="shared" si="45"/>
        <v>8.648984441</v>
      </c>
      <c r="M166" s="151"/>
      <c r="N166" s="151"/>
      <c r="O166" s="151"/>
      <c r="P166" s="151"/>
      <c r="Q166" s="151"/>
      <c r="R166" s="151"/>
      <c r="S166" s="151"/>
      <c r="T166" s="151"/>
      <c r="U166" s="151"/>
      <c r="V166" s="151"/>
      <c r="W166" s="151"/>
      <c r="X166" s="151"/>
      <c r="Y166" s="151"/>
      <c r="Z166" s="151"/>
    </row>
    <row r="167" ht="14.25" customHeight="1">
      <c r="A167" s="151"/>
      <c r="B167" s="265">
        <v>241.0</v>
      </c>
      <c r="C167" s="266" t="s">
        <v>2344</v>
      </c>
      <c r="D167" s="126"/>
      <c r="E167" s="126"/>
      <c r="F167" s="126"/>
      <c r="G167" s="126"/>
      <c r="H167" s="126"/>
      <c r="I167" s="128">
        <v>148.0</v>
      </c>
      <c r="J167" s="264">
        <f t="shared" ref="J167:K167" si="47">ROUND(SUM(J168:J174),2)</f>
        <v>1540.25</v>
      </c>
      <c r="K167" s="264">
        <f t="shared" si="47"/>
        <v>1875.4</v>
      </c>
      <c r="L167" s="273">
        <f t="shared" si="45"/>
        <v>121.7594546</v>
      </c>
      <c r="M167" s="151"/>
      <c r="N167" s="151"/>
      <c r="O167" s="151"/>
      <c r="P167" s="151"/>
      <c r="Q167" s="151"/>
      <c r="R167" s="151"/>
      <c r="S167" s="151"/>
      <c r="T167" s="151"/>
      <c r="U167" s="151"/>
      <c r="V167" s="151"/>
      <c r="W167" s="151"/>
      <c r="X167" s="151"/>
      <c r="Y167" s="151"/>
      <c r="Z167" s="151"/>
    </row>
    <row r="168" ht="14.25" customHeight="1">
      <c r="A168" s="151"/>
      <c r="B168" s="265">
        <v>2411.0</v>
      </c>
      <c r="C168" s="266" t="s">
        <v>2345</v>
      </c>
      <c r="D168" s="126"/>
      <c r="E168" s="126"/>
      <c r="F168" s="126"/>
      <c r="G168" s="126"/>
      <c r="H168" s="126"/>
      <c r="I168" s="128">
        <v>149.0</v>
      </c>
      <c r="J168" s="204">
        <v>1024.62</v>
      </c>
      <c r="K168" s="204">
        <v>1238.45</v>
      </c>
      <c r="L168" s="273">
        <f t="shared" si="45"/>
        <v>120.8692003</v>
      </c>
      <c r="M168" s="151"/>
      <c r="N168" s="151"/>
      <c r="O168" s="151"/>
      <c r="P168" s="151"/>
      <c r="Q168" s="151"/>
      <c r="R168" s="151"/>
      <c r="S168" s="151"/>
      <c r="T168" s="151"/>
      <c r="U168" s="151"/>
      <c r="V168" s="151"/>
      <c r="W168" s="151"/>
      <c r="X168" s="151"/>
      <c r="Y168" s="151"/>
      <c r="Z168" s="151"/>
    </row>
    <row r="169" ht="14.25" customHeight="1">
      <c r="A169" s="151"/>
      <c r="B169" s="265">
        <v>2412.0</v>
      </c>
      <c r="C169" s="266" t="s">
        <v>2346</v>
      </c>
      <c r="D169" s="126"/>
      <c r="E169" s="126"/>
      <c r="F169" s="126"/>
      <c r="G169" s="126"/>
      <c r="H169" s="126"/>
      <c r="I169" s="128">
        <v>150.0</v>
      </c>
      <c r="J169" s="204"/>
      <c r="K169" s="204"/>
      <c r="L169" s="273" t="str">
        <f t="shared" si="45"/>
        <v>-</v>
      </c>
      <c r="M169" s="151"/>
      <c r="N169" s="151"/>
      <c r="O169" s="151"/>
      <c r="P169" s="151"/>
      <c r="Q169" s="151"/>
      <c r="R169" s="151"/>
      <c r="S169" s="151"/>
      <c r="T169" s="151"/>
      <c r="U169" s="151"/>
      <c r="V169" s="151"/>
      <c r="W169" s="151"/>
      <c r="X169" s="151"/>
      <c r="Y169" s="151"/>
      <c r="Z169" s="151"/>
    </row>
    <row r="170" ht="14.25" customHeight="1">
      <c r="A170" s="151"/>
      <c r="B170" s="265">
        <v>2413.0</v>
      </c>
      <c r="C170" s="266" t="s">
        <v>2347</v>
      </c>
      <c r="D170" s="126"/>
      <c r="E170" s="126"/>
      <c r="F170" s="126"/>
      <c r="G170" s="126"/>
      <c r="H170" s="126"/>
      <c r="I170" s="128">
        <v>151.0</v>
      </c>
      <c r="J170" s="204"/>
      <c r="K170" s="204"/>
      <c r="L170" s="273" t="str">
        <f t="shared" si="45"/>
        <v>-</v>
      </c>
      <c r="M170" s="151"/>
      <c r="N170" s="151"/>
      <c r="O170" s="151"/>
      <c r="P170" s="151"/>
      <c r="Q170" s="151"/>
      <c r="R170" s="151"/>
      <c r="S170" s="151"/>
      <c r="T170" s="151"/>
      <c r="U170" s="151"/>
      <c r="V170" s="151"/>
      <c r="W170" s="151"/>
      <c r="X170" s="151"/>
      <c r="Y170" s="151"/>
      <c r="Z170" s="151"/>
    </row>
    <row r="171" ht="14.25" customHeight="1">
      <c r="A171" s="151"/>
      <c r="B171" s="265">
        <v>2414.0</v>
      </c>
      <c r="C171" s="266" t="s">
        <v>2348</v>
      </c>
      <c r="D171" s="126"/>
      <c r="E171" s="126"/>
      <c r="F171" s="126"/>
      <c r="G171" s="126"/>
      <c r="H171" s="126"/>
      <c r="I171" s="128">
        <v>152.0</v>
      </c>
      <c r="J171" s="204">
        <v>138.16</v>
      </c>
      <c r="K171" s="204">
        <v>195.28</v>
      </c>
      <c r="L171" s="273">
        <f t="shared" si="45"/>
        <v>141.34337</v>
      </c>
      <c r="M171" s="151"/>
      <c r="N171" s="151"/>
      <c r="O171" s="151"/>
      <c r="P171" s="151"/>
      <c r="Q171" s="151"/>
      <c r="R171" s="151"/>
      <c r="S171" s="151"/>
      <c r="T171" s="151"/>
      <c r="U171" s="151"/>
      <c r="V171" s="151"/>
      <c r="W171" s="151"/>
      <c r="X171" s="151"/>
      <c r="Y171" s="151"/>
      <c r="Z171" s="151"/>
    </row>
    <row r="172" ht="14.25" customHeight="1">
      <c r="A172" s="151"/>
      <c r="B172" s="265">
        <v>2415.0</v>
      </c>
      <c r="C172" s="266" t="s">
        <v>2349</v>
      </c>
      <c r="D172" s="126"/>
      <c r="E172" s="126"/>
      <c r="F172" s="126"/>
      <c r="G172" s="126"/>
      <c r="H172" s="126"/>
      <c r="I172" s="128">
        <v>153.0</v>
      </c>
      <c r="J172" s="204">
        <v>290.8</v>
      </c>
      <c r="K172" s="204">
        <v>355.04</v>
      </c>
      <c r="L172" s="273">
        <f t="shared" si="45"/>
        <v>122.090784</v>
      </c>
      <c r="M172" s="151"/>
      <c r="N172" s="151"/>
      <c r="O172" s="151"/>
      <c r="P172" s="151"/>
      <c r="Q172" s="151"/>
      <c r="R172" s="151"/>
      <c r="S172" s="151"/>
      <c r="T172" s="151"/>
      <c r="U172" s="151"/>
      <c r="V172" s="151"/>
      <c r="W172" s="151"/>
      <c r="X172" s="151"/>
      <c r="Y172" s="151"/>
      <c r="Z172" s="151"/>
    </row>
    <row r="173" ht="14.25" customHeight="1">
      <c r="A173" s="151"/>
      <c r="B173" s="265">
        <v>2416.0</v>
      </c>
      <c r="C173" s="266" t="s">
        <v>2350</v>
      </c>
      <c r="D173" s="126"/>
      <c r="E173" s="126"/>
      <c r="F173" s="126"/>
      <c r="G173" s="126"/>
      <c r="H173" s="126"/>
      <c r="I173" s="128">
        <v>154.0</v>
      </c>
      <c r="J173" s="204">
        <v>86.67</v>
      </c>
      <c r="K173" s="204">
        <v>86.63</v>
      </c>
      <c r="L173" s="273">
        <f t="shared" si="45"/>
        <v>99.95384793</v>
      </c>
      <c r="M173" s="151"/>
      <c r="N173" s="151"/>
      <c r="O173" s="151"/>
      <c r="P173" s="151"/>
      <c r="Q173" s="151"/>
      <c r="R173" s="151"/>
      <c r="S173" s="151"/>
      <c r="T173" s="151"/>
      <c r="U173" s="151"/>
      <c r="V173" s="151"/>
      <c r="W173" s="151"/>
      <c r="X173" s="151"/>
      <c r="Y173" s="151"/>
      <c r="Z173" s="151"/>
    </row>
    <row r="174" ht="14.25" customHeight="1">
      <c r="A174" s="151"/>
      <c r="B174" s="265">
        <v>2417.0</v>
      </c>
      <c r="C174" s="266" t="s">
        <v>2351</v>
      </c>
      <c r="D174" s="126"/>
      <c r="E174" s="126"/>
      <c r="F174" s="126"/>
      <c r="G174" s="126"/>
      <c r="H174" s="126"/>
      <c r="I174" s="128">
        <v>155.0</v>
      </c>
      <c r="J174" s="204"/>
      <c r="K174" s="204"/>
      <c r="L174" s="273" t="str">
        <f t="shared" si="45"/>
        <v>-</v>
      </c>
      <c r="M174" s="151"/>
      <c r="N174" s="151"/>
      <c r="O174" s="151"/>
      <c r="P174" s="151"/>
      <c r="Q174" s="151"/>
      <c r="R174" s="151"/>
      <c r="S174" s="151"/>
      <c r="T174" s="151"/>
      <c r="U174" s="151"/>
      <c r="V174" s="151"/>
      <c r="W174" s="151"/>
      <c r="X174" s="151"/>
      <c r="Y174" s="151"/>
      <c r="Z174" s="151"/>
    </row>
    <row r="175" ht="14.25" customHeight="1">
      <c r="A175" s="151"/>
      <c r="B175" s="265">
        <v>242.0</v>
      </c>
      <c r="C175" s="266" t="s">
        <v>2352</v>
      </c>
      <c r="D175" s="126"/>
      <c r="E175" s="126"/>
      <c r="F175" s="126"/>
      <c r="G175" s="126"/>
      <c r="H175" s="126"/>
      <c r="I175" s="128">
        <v>156.0</v>
      </c>
      <c r="J175" s="264">
        <f t="shared" ref="J175:K175" si="48">ROUND(SUM(J176:J182),2)</f>
        <v>51.76</v>
      </c>
      <c r="K175" s="264">
        <f t="shared" si="48"/>
        <v>235.28</v>
      </c>
      <c r="L175" s="273">
        <f t="shared" si="45"/>
        <v>454.5595054</v>
      </c>
      <c r="M175" s="151"/>
      <c r="N175" s="151"/>
      <c r="O175" s="151"/>
      <c r="P175" s="151"/>
      <c r="Q175" s="151"/>
      <c r="R175" s="151"/>
      <c r="S175" s="151"/>
      <c r="T175" s="151"/>
      <c r="U175" s="151"/>
      <c r="V175" s="151"/>
      <c r="W175" s="151"/>
      <c r="X175" s="151"/>
      <c r="Y175" s="151"/>
      <c r="Z175" s="151"/>
    </row>
    <row r="176" ht="14.25" customHeight="1">
      <c r="A176" s="151"/>
      <c r="B176" s="265">
        <v>2421.0</v>
      </c>
      <c r="C176" s="266" t="s">
        <v>2353</v>
      </c>
      <c r="D176" s="126"/>
      <c r="E176" s="126"/>
      <c r="F176" s="126"/>
      <c r="G176" s="126"/>
      <c r="H176" s="126"/>
      <c r="I176" s="128">
        <v>157.0</v>
      </c>
      <c r="J176" s="204"/>
      <c r="K176" s="204">
        <v>47.78</v>
      </c>
      <c r="L176" s="273" t="str">
        <f t="shared" si="45"/>
        <v>-</v>
      </c>
      <c r="M176" s="151"/>
      <c r="N176" s="151"/>
      <c r="O176" s="151"/>
      <c r="P176" s="151"/>
      <c r="Q176" s="151"/>
      <c r="R176" s="151"/>
      <c r="S176" s="151"/>
      <c r="T176" s="151"/>
      <c r="U176" s="151"/>
      <c r="V176" s="151"/>
      <c r="W176" s="151"/>
      <c r="X176" s="151"/>
      <c r="Y176" s="151"/>
      <c r="Z176" s="151"/>
    </row>
    <row r="177" ht="14.25" customHeight="1">
      <c r="A177" s="151"/>
      <c r="B177" s="265">
        <v>2422.0</v>
      </c>
      <c r="C177" s="266" t="s">
        <v>2354</v>
      </c>
      <c r="D177" s="126"/>
      <c r="E177" s="126"/>
      <c r="F177" s="126"/>
      <c r="G177" s="126"/>
      <c r="H177" s="126"/>
      <c r="I177" s="128">
        <v>158.0</v>
      </c>
      <c r="J177" s="204"/>
      <c r="K177" s="204"/>
      <c r="L177" s="273" t="str">
        <f t="shared" si="45"/>
        <v>-</v>
      </c>
      <c r="M177" s="151"/>
      <c r="N177" s="151"/>
      <c r="O177" s="151"/>
      <c r="P177" s="151"/>
      <c r="Q177" s="151"/>
      <c r="R177" s="151"/>
      <c r="S177" s="151"/>
      <c r="T177" s="151"/>
      <c r="U177" s="151"/>
      <c r="V177" s="151"/>
      <c r="W177" s="151"/>
      <c r="X177" s="151"/>
      <c r="Y177" s="151"/>
      <c r="Z177" s="151"/>
    </row>
    <row r="178" ht="14.25" customHeight="1">
      <c r="A178" s="151"/>
      <c r="B178" s="265">
        <v>2423.0</v>
      </c>
      <c r="C178" s="266" t="s">
        <v>2355</v>
      </c>
      <c r="D178" s="126"/>
      <c r="E178" s="126"/>
      <c r="F178" s="126"/>
      <c r="G178" s="126"/>
      <c r="H178" s="126"/>
      <c r="I178" s="128">
        <v>159.0</v>
      </c>
      <c r="J178" s="204"/>
      <c r="K178" s="204"/>
      <c r="L178" s="273" t="str">
        <f t="shared" si="45"/>
        <v>-</v>
      </c>
      <c r="M178" s="151"/>
      <c r="N178" s="151"/>
      <c r="O178" s="151"/>
      <c r="P178" s="151"/>
      <c r="Q178" s="151"/>
      <c r="R178" s="151"/>
      <c r="S178" s="151"/>
      <c r="T178" s="151"/>
      <c r="U178" s="151"/>
      <c r="V178" s="151"/>
      <c r="W178" s="151"/>
      <c r="X178" s="151"/>
      <c r="Y178" s="151"/>
      <c r="Z178" s="151"/>
    </row>
    <row r="179" ht="14.25" customHeight="1">
      <c r="A179" s="151"/>
      <c r="B179" s="265">
        <v>2424.0</v>
      </c>
      <c r="C179" s="266" t="s">
        <v>2356</v>
      </c>
      <c r="D179" s="126"/>
      <c r="E179" s="126"/>
      <c r="F179" s="126"/>
      <c r="G179" s="126"/>
      <c r="H179" s="126"/>
      <c r="I179" s="128">
        <v>160.0</v>
      </c>
      <c r="J179" s="204"/>
      <c r="K179" s="204"/>
      <c r="L179" s="273" t="str">
        <f t="shared" si="45"/>
        <v>-</v>
      </c>
      <c r="M179" s="151"/>
      <c r="N179" s="151"/>
      <c r="O179" s="151"/>
      <c r="P179" s="151"/>
      <c r="Q179" s="151"/>
      <c r="R179" s="151"/>
      <c r="S179" s="151"/>
      <c r="T179" s="151"/>
      <c r="U179" s="151"/>
      <c r="V179" s="151"/>
      <c r="W179" s="151"/>
      <c r="X179" s="151"/>
      <c r="Y179" s="151"/>
      <c r="Z179" s="151"/>
    </row>
    <row r="180" ht="14.25" customHeight="1">
      <c r="A180" s="151"/>
      <c r="B180" s="265">
        <v>2425.0</v>
      </c>
      <c r="C180" s="266" t="s">
        <v>2357</v>
      </c>
      <c r="D180" s="126"/>
      <c r="E180" s="126"/>
      <c r="F180" s="126"/>
      <c r="G180" s="126"/>
      <c r="H180" s="126"/>
      <c r="I180" s="128">
        <v>161.0</v>
      </c>
      <c r="J180" s="204">
        <v>51.76</v>
      </c>
      <c r="K180" s="204">
        <v>187.5</v>
      </c>
      <c r="L180" s="273">
        <f t="shared" si="45"/>
        <v>362.2488408</v>
      </c>
      <c r="M180" s="151"/>
      <c r="N180" s="151"/>
      <c r="O180" s="151"/>
      <c r="P180" s="151"/>
      <c r="Q180" s="151"/>
      <c r="R180" s="151"/>
      <c r="S180" s="151"/>
      <c r="T180" s="151"/>
      <c r="U180" s="151"/>
      <c r="V180" s="151"/>
      <c r="W180" s="151"/>
      <c r="X180" s="151"/>
      <c r="Y180" s="151"/>
      <c r="Z180" s="151"/>
    </row>
    <row r="181" ht="14.25" customHeight="1">
      <c r="A181" s="151"/>
      <c r="B181" s="265">
        <v>2426.0</v>
      </c>
      <c r="C181" s="266" t="s">
        <v>2358</v>
      </c>
      <c r="D181" s="126"/>
      <c r="E181" s="126"/>
      <c r="F181" s="126"/>
      <c r="G181" s="126"/>
      <c r="H181" s="126"/>
      <c r="I181" s="128">
        <v>162.0</v>
      </c>
      <c r="J181" s="204"/>
      <c r="K181" s="204"/>
      <c r="L181" s="273" t="str">
        <f t="shared" si="45"/>
        <v>-</v>
      </c>
      <c r="M181" s="151"/>
      <c r="N181" s="151"/>
      <c r="O181" s="151"/>
      <c r="P181" s="151"/>
      <c r="Q181" s="151"/>
      <c r="R181" s="151"/>
      <c r="S181" s="151"/>
      <c r="T181" s="151"/>
      <c r="U181" s="151"/>
      <c r="V181" s="151"/>
      <c r="W181" s="151"/>
      <c r="X181" s="151"/>
      <c r="Y181" s="151"/>
      <c r="Z181" s="151"/>
    </row>
    <row r="182" ht="14.25" customHeight="1">
      <c r="A182" s="151"/>
      <c r="B182" s="265">
        <v>2429.0</v>
      </c>
      <c r="C182" s="266" t="s">
        <v>2359</v>
      </c>
      <c r="D182" s="126"/>
      <c r="E182" s="126"/>
      <c r="F182" s="126"/>
      <c r="G182" s="126"/>
      <c r="H182" s="126"/>
      <c r="I182" s="128">
        <v>163.0</v>
      </c>
      <c r="J182" s="204"/>
      <c r="K182" s="204"/>
      <c r="L182" s="273" t="str">
        <f t="shared" si="45"/>
        <v>-</v>
      </c>
      <c r="M182" s="151"/>
      <c r="N182" s="151"/>
      <c r="O182" s="151"/>
      <c r="P182" s="151"/>
      <c r="Q182" s="151"/>
      <c r="R182" s="151"/>
      <c r="S182" s="151"/>
      <c r="T182" s="151"/>
      <c r="U182" s="151"/>
      <c r="V182" s="151"/>
      <c r="W182" s="151"/>
      <c r="X182" s="151"/>
      <c r="Y182" s="151"/>
      <c r="Z182" s="151"/>
    </row>
    <row r="183" ht="14.25" customHeight="1">
      <c r="A183" s="151"/>
      <c r="B183" s="265">
        <v>244.0</v>
      </c>
      <c r="C183" s="266" t="s">
        <v>2360</v>
      </c>
      <c r="D183" s="126"/>
      <c r="E183" s="126"/>
      <c r="F183" s="126"/>
      <c r="G183" s="126"/>
      <c r="H183" s="126"/>
      <c r="I183" s="128">
        <v>164.0</v>
      </c>
      <c r="J183" s="264">
        <f t="shared" ref="J183:K183" si="49">ROUND(SUM(J184:J186),2)</f>
        <v>0</v>
      </c>
      <c r="K183" s="264">
        <f t="shared" si="49"/>
        <v>0</v>
      </c>
      <c r="L183" s="273" t="str">
        <f t="shared" si="45"/>
        <v>-</v>
      </c>
      <c r="M183" s="151"/>
      <c r="N183" s="151"/>
      <c r="O183" s="151"/>
      <c r="P183" s="151"/>
      <c r="Q183" s="151"/>
      <c r="R183" s="151"/>
      <c r="S183" s="151"/>
      <c r="T183" s="151"/>
      <c r="U183" s="151"/>
      <c r="V183" s="151"/>
      <c r="W183" s="151"/>
      <c r="X183" s="151"/>
      <c r="Y183" s="151"/>
      <c r="Z183" s="151"/>
    </row>
    <row r="184" ht="14.25" customHeight="1">
      <c r="A184" s="151"/>
      <c r="B184" s="265">
        <v>2441.0</v>
      </c>
      <c r="C184" s="266" t="s">
        <v>2361</v>
      </c>
      <c r="D184" s="126"/>
      <c r="E184" s="126"/>
      <c r="F184" s="126"/>
      <c r="G184" s="126"/>
      <c r="H184" s="126"/>
      <c r="I184" s="128">
        <v>165.0</v>
      </c>
      <c r="J184" s="204"/>
      <c r="K184" s="204"/>
      <c r="L184" s="273" t="str">
        <f t="shared" si="45"/>
        <v>-</v>
      </c>
      <c r="M184" s="151"/>
      <c r="N184" s="151"/>
      <c r="O184" s="151"/>
      <c r="P184" s="151"/>
      <c r="Q184" s="151"/>
      <c r="R184" s="151"/>
      <c r="S184" s="151"/>
      <c r="T184" s="151"/>
      <c r="U184" s="151"/>
      <c r="V184" s="151"/>
      <c r="W184" s="151"/>
      <c r="X184" s="151"/>
      <c r="Y184" s="151"/>
      <c r="Z184" s="151"/>
    </row>
    <row r="185" ht="14.25" customHeight="1">
      <c r="A185" s="151"/>
      <c r="B185" s="265">
        <v>2442.0</v>
      </c>
      <c r="C185" s="266" t="s">
        <v>2362</v>
      </c>
      <c r="D185" s="126"/>
      <c r="E185" s="126"/>
      <c r="F185" s="126"/>
      <c r="G185" s="126"/>
      <c r="H185" s="126"/>
      <c r="I185" s="128">
        <v>166.0</v>
      </c>
      <c r="J185" s="204"/>
      <c r="K185" s="204"/>
      <c r="L185" s="273" t="str">
        <f t="shared" si="45"/>
        <v>-</v>
      </c>
      <c r="M185" s="151"/>
      <c r="N185" s="151"/>
      <c r="O185" s="151"/>
      <c r="P185" s="151"/>
      <c r="Q185" s="151"/>
      <c r="R185" s="151"/>
      <c r="S185" s="151"/>
      <c r="T185" s="151"/>
      <c r="U185" s="151"/>
      <c r="V185" s="151"/>
      <c r="W185" s="151"/>
      <c r="X185" s="151"/>
      <c r="Y185" s="151"/>
      <c r="Z185" s="151"/>
    </row>
    <row r="186" ht="14.25" customHeight="1">
      <c r="A186" s="151"/>
      <c r="B186" s="265">
        <v>2443.0</v>
      </c>
      <c r="C186" s="266" t="s">
        <v>2363</v>
      </c>
      <c r="D186" s="126"/>
      <c r="E186" s="126"/>
      <c r="F186" s="126"/>
      <c r="G186" s="126"/>
      <c r="H186" s="126"/>
      <c r="I186" s="128">
        <v>167.0</v>
      </c>
      <c r="J186" s="204"/>
      <c r="K186" s="204"/>
      <c r="L186" s="273" t="str">
        <f t="shared" si="45"/>
        <v>-</v>
      </c>
      <c r="M186" s="151"/>
      <c r="N186" s="151"/>
      <c r="O186" s="151"/>
      <c r="P186" s="151"/>
      <c r="Q186" s="151"/>
      <c r="R186" s="151"/>
      <c r="S186" s="151"/>
      <c r="T186" s="151"/>
      <c r="U186" s="151"/>
      <c r="V186" s="151"/>
      <c r="W186" s="151"/>
      <c r="X186" s="151"/>
      <c r="Y186" s="151"/>
      <c r="Z186" s="151"/>
    </row>
    <row r="187" ht="14.25" customHeight="1">
      <c r="A187" s="151"/>
      <c r="B187" s="265">
        <v>245.0</v>
      </c>
      <c r="C187" s="266" t="s">
        <v>2364</v>
      </c>
      <c r="D187" s="126"/>
      <c r="E187" s="126"/>
      <c r="F187" s="126"/>
      <c r="G187" s="126"/>
      <c r="H187" s="126"/>
      <c r="I187" s="128">
        <v>168.0</v>
      </c>
      <c r="J187" s="204"/>
      <c r="K187" s="204"/>
      <c r="L187" s="273" t="str">
        <f t="shared" si="45"/>
        <v>-</v>
      </c>
      <c r="M187" s="151"/>
      <c r="N187" s="151"/>
      <c r="O187" s="151"/>
      <c r="P187" s="151"/>
      <c r="Q187" s="151"/>
      <c r="R187" s="151"/>
      <c r="S187" s="151"/>
      <c r="T187" s="151"/>
      <c r="U187" s="151"/>
      <c r="V187" s="151"/>
      <c r="W187" s="151"/>
      <c r="X187" s="151"/>
      <c r="Y187" s="151"/>
      <c r="Z187" s="151"/>
    </row>
    <row r="188" ht="14.25" customHeight="1">
      <c r="A188" s="151"/>
      <c r="B188" s="265">
        <v>246.0</v>
      </c>
      <c r="C188" s="266" t="s">
        <v>2365</v>
      </c>
      <c r="D188" s="126"/>
      <c r="E188" s="126"/>
      <c r="F188" s="126"/>
      <c r="G188" s="126"/>
      <c r="H188" s="126"/>
      <c r="I188" s="128">
        <v>169.0</v>
      </c>
      <c r="J188" s="204"/>
      <c r="K188" s="204"/>
      <c r="L188" s="273" t="str">
        <f t="shared" si="45"/>
        <v>-</v>
      </c>
      <c r="M188" s="151"/>
      <c r="N188" s="151"/>
      <c r="O188" s="151"/>
      <c r="P188" s="151"/>
      <c r="Q188" s="151"/>
      <c r="R188" s="151"/>
      <c r="S188" s="151"/>
      <c r="T188" s="151"/>
      <c r="U188" s="151"/>
      <c r="V188" s="151"/>
      <c r="W188" s="151"/>
      <c r="X188" s="151"/>
      <c r="Y188" s="151"/>
      <c r="Z188" s="151"/>
    </row>
    <row r="189" ht="14.25" customHeight="1">
      <c r="A189" s="151"/>
      <c r="B189" s="265">
        <v>249.0</v>
      </c>
      <c r="C189" s="266" t="s">
        <v>2366</v>
      </c>
      <c r="D189" s="126"/>
      <c r="E189" s="126"/>
      <c r="F189" s="126"/>
      <c r="G189" s="126"/>
      <c r="H189" s="126"/>
      <c r="I189" s="128">
        <v>170.0</v>
      </c>
      <c r="J189" s="264">
        <f t="shared" ref="J189:K189" si="50">ROUND(SUM(J190:J192),2)</f>
        <v>22811.78</v>
      </c>
      <c r="K189" s="264">
        <f t="shared" si="50"/>
        <v>0</v>
      </c>
      <c r="L189" s="273">
        <f t="shared" si="45"/>
        <v>0</v>
      </c>
      <c r="M189" s="151"/>
      <c r="N189" s="151"/>
      <c r="O189" s="151"/>
      <c r="P189" s="151"/>
      <c r="Q189" s="151"/>
      <c r="R189" s="151"/>
      <c r="S189" s="151"/>
      <c r="T189" s="151"/>
      <c r="U189" s="151"/>
      <c r="V189" s="151"/>
      <c r="W189" s="151"/>
      <c r="X189" s="151"/>
      <c r="Y189" s="151"/>
      <c r="Z189" s="151"/>
    </row>
    <row r="190" ht="14.25" customHeight="1">
      <c r="A190" s="151"/>
      <c r="B190" s="265">
        <v>2491.0</v>
      </c>
      <c r="C190" s="266" t="s">
        <v>2367</v>
      </c>
      <c r="D190" s="126"/>
      <c r="E190" s="126"/>
      <c r="F190" s="126"/>
      <c r="G190" s="126"/>
      <c r="H190" s="126"/>
      <c r="I190" s="128">
        <v>171.0</v>
      </c>
      <c r="J190" s="204"/>
      <c r="K190" s="204"/>
      <c r="L190" s="273" t="str">
        <f t="shared" si="45"/>
        <v>-</v>
      </c>
      <c r="M190" s="151"/>
      <c r="N190" s="151"/>
      <c r="O190" s="151"/>
      <c r="P190" s="151"/>
      <c r="Q190" s="151"/>
      <c r="R190" s="151"/>
      <c r="S190" s="151"/>
      <c r="T190" s="151"/>
      <c r="U190" s="151"/>
      <c r="V190" s="151"/>
      <c r="W190" s="151"/>
      <c r="X190" s="151"/>
      <c r="Y190" s="151"/>
      <c r="Z190" s="151"/>
    </row>
    <row r="191" ht="14.25" customHeight="1">
      <c r="A191" s="151"/>
      <c r="B191" s="265">
        <v>2492.0</v>
      </c>
      <c r="C191" s="266" t="s">
        <v>2368</v>
      </c>
      <c r="D191" s="126"/>
      <c r="E191" s="126"/>
      <c r="F191" s="126"/>
      <c r="G191" s="126"/>
      <c r="H191" s="126"/>
      <c r="I191" s="128">
        <v>172.0</v>
      </c>
      <c r="J191" s="204"/>
      <c r="K191" s="204"/>
      <c r="L191" s="273" t="str">
        <f t="shared" si="45"/>
        <v>-</v>
      </c>
      <c r="M191" s="151"/>
      <c r="N191" s="151"/>
      <c r="O191" s="151"/>
      <c r="P191" s="151"/>
      <c r="Q191" s="151"/>
      <c r="R191" s="151"/>
      <c r="S191" s="151"/>
      <c r="T191" s="151"/>
      <c r="U191" s="151"/>
      <c r="V191" s="151"/>
      <c r="W191" s="151"/>
      <c r="X191" s="151"/>
      <c r="Y191" s="151"/>
      <c r="Z191" s="151"/>
    </row>
    <row r="192" ht="14.25" customHeight="1">
      <c r="A192" s="151"/>
      <c r="B192" s="265">
        <v>2493.0</v>
      </c>
      <c r="C192" s="274" t="s">
        <v>2369</v>
      </c>
      <c r="D192" s="126"/>
      <c r="E192" s="126"/>
      <c r="F192" s="126"/>
      <c r="G192" s="126"/>
      <c r="H192" s="126"/>
      <c r="I192" s="128">
        <v>173.0</v>
      </c>
      <c r="J192" s="204">
        <v>22811.78</v>
      </c>
      <c r="K192" s="204"/>
      <c r="L192" s="273">
        <f t="shared" si="45"/>
        <v>0</v>
      </c>
      <c r="M192" s="151"/>
      <c r="N192" s="151"/>
      <c r="O192" s="151"/>
      <c r="P192" s="151"/>
      <c r="Q192" s="151"/>
      <c r="R192" s="151"/>
      <c r="S192" s="151"/>
      <c r="T192" s="151"/>
      <c r="U192" s="151"/>
      <c r="V192" s="151"/>
      <c r="W192" s="151"/>
      <c r="X192" s="151"/>
      <c r="Y192" s="151"/>
      <c r="Z192" s="151"/>
    </row>
    <row r="193" ht="14.25" customHeight="1">
      <c r="A193" s="151"/>
      <c r="B193" s="265">
        <v>25.0</v>
      </c>
      <c r="C193" s="266" t="s">
        <v>2370</v>
      </c>
      <c r="D193" s="126"/>
      <c r="E193" s="126"/>
      <c r="F193" s="126"/>
      <c r="G193" s="126"/>
      <c r="H193" s="126"/>
      <c r="I193" s="128">
        <v>174.0</v>
      </c>
      <c r="J193" s="264">
        <f t="shared" ref="J193:K193" si="51">ROUND(J194+J197-J200,2)</f>
        <v>0</v>
      </c>
      <c r="K193" s="264">
        <f t="shared" si="51"/>
        <v>0</v>
      </c>
      <c r="L193" s="273" t="str">
        <f t="shared" si="45"/>
        <v>-</v>
      </c>
      <c r="M193" s="151"/>
      <c r="N193" s="151"/>
      <c r="O193" s="151"/>
      <c r="P193" s="151"/>
      <c r="Q193" s="151"/>
      <c r="R193" s="151"/>
      <c r="S193" s="151"/>
      <c r="T193" s="151"/>
      <c r="U193" s="151"/>
      <c r="V193" s="151"/>
      <c r="W193" s="151"/>
      <c r="X193" s="151"/>
      <c r="Y193" s="151"/>
      <c r="Z193" s="151"/>
    </row>
    <row r="194" ht="14.25" customHeight="1">
      <c r="A194" s="151"/>
      <c r="B194" s="265">
        <v>251.0</v>
      </c>
      <c r="C194" s="266" t="s">
        <v>2371</v>
      </c>
      <c r="D194" s="126"/>
      <c r="E194" s="126"/>
      <c r="F194" s="126"/>
      <c r="G194" s="126"/>
      <c r="H194" s="126"/>
      <c r="I194" s="128">
        <v>175.0</v>
      </c>
      <c r="J194" s="264">
        <f t="shared" ref="J194:K194" si="52">ROUND(SUM(J195:J196),2)</f>
        <v>0</v>
      </c>
      <c r="K194" s="264">
        <f t="shared" si="52"/>
        <v>0</v>
      </c>
      <c r="L194" s="273" t="str">
        <f t="shared" si="45"/>
        <v>-</v>
      </c>
      <c r="M194" s="151"/>
      <c r="N194" s="151"/>
      <c r="O194" s="151"/>
      <c r="P194" s="151"/>
      <c r="Q194" s="151"/>
      <c r="R194" s="151"/>
      <c r="S194" s="151"/>
      <c r="T194" s="151"/>
      <c r="U194" s="151"/>
      <c r="V194" s="151"/>
      <c r="W194" s="151"/>
      <c r="X194" s="151"/>
      <c r="Y194" s="151"/>
      <c r="Z194" s="151"/>
    </row>
    <row r="195" ht="14.25" customHeight="1">
      <c r="A195" s="151"/>
      <c r="B195" s="265">
        <v>2511.0</v>
      </c>
      <c r="C195" s="266" t="s">
        <v>2372</v>
      </c>
      <c r="D195" s="126"/>
      <c r="E195" s="126"/>
      <c r="F195" s="126"/>
      <c r="G195" s="126"/>
      <c r="H195" s="126"/>
      <c r="I195" s="128">
        <v>176.0</v>
      </c>
      <c r="J195" s="204"/>
      <c r="K195" s="204"/>
      <c r="L195" s="273" t="str">
        <f t="shared" si="45"/>
        <v>-</v>
      </c>
      <c r="M195" s="151"/>
      <c r="N195" s="151"/>
      <c r="O195" s="151"/>
      <c r="P195" s="151"/>
      <c r="Q195" s="151"/>
      <c r="R195" s="151"/>
      <c r="S195" s="151"/>
      <c r="T195" s="151"/>
      <c r="U195" s="151"/>
      <c r="V195" s="151"/>
      <c r="W195" s="151"/>
      <c r="X195" s="151"/>
      <c r="Y195" s="151"/>
      <c r="Z195" s="151"/>
    </row>
    <row r="196" ht="14.25" customHeight="1">
      <c r="A196" s="151"/>
      <c r="B196" s="265">
        <v>2512.0</v>
      </c>
      <c r="C196" s="266" t="s">
        <v>2373</v>
      </c>
      <c r="D196" s="126"/>
      <c r="E196" s="126"/>
      <c r="F196" s="126"/>
      <c r="G196" s="126"/>
      <c r="H196" s="126"/>
      <c r="I196" s="128">
        <v>177.0</v>
      </c>
      <c r="J196" s="204"/>
      <c r="K196" s="204"/>
      <c r="L196" s="273" t="str">
        <f t="shared" si="45"/>
        <v>-</v>
      </c>
      <c r="M196" s="151"/>
      <c r="N196" s="151"/>
      <c r="O196" s="151"/>
      <c r="P196" s="151"/>
      <c r="Q196" s="151"/>
      <c r="R196" s="151"/>
      <c r="S196" s="151"/>
      <c r="T196" s="151"/>
      <c r="U196" s="151"/>
      <c r="V196" s="151"/>
      <c r="W196" s="151"/>
      <c r="X196" s="151"/>
      <c r="Y196" s="151"/>
      <c r="Z196" s="151"/>
    </row>
    <row r="197" ht="14.25" customHeight="1">
      <c r="A197" s="151"/>
      <c r="B197" s="265">
        <v>252.0</v>
      </c>
      <c r="C197" s="266" t="s">
        <v>2374</v>
      </c>
      <c r="D197" s="126"/>
      <c r="E197" s="126"/>
      <c r="F197" s="126"/>
      <c r="G197" s="126"/>
      <c r="H197" s="126"/>
      <c r="I197" s="128">
        <v>178.0</v>
      </c>
      <c r="J197" s="264">
        <f t="shared" ref="J197:K197" si="53">ROUND(SUM(J198:J199),2)</f>
        <v>0</v>
      </c>
      <c r="K197" s="264">
        <f t="shared" si="53"/>
        <v>0</v>
      </c>
      <c r="L197" s="273" t="str">
        <f t="shared" si="45"/>
        <v>-</v>
      </c>
      <c r="M197" s="151"/>
      <c r="N197" s="151"/>
      <c r="O197" s="151"/>
      <c r="P197" s="151"/>
      <c r="Q197" s="151"/>
      <c r="R197" s="151"/>
      <c r="S197" s="151"/>
      <c r="T197" s="151"/>
      <c r="U197" s="151"/>
      <c r="V197" s="151"/>
      <c r="W197" s="151"/>
      <c r="X197" s="151"/>
      <c r="Y197" s="151"/>
      <c r="Z197" s="151"/>
    </row>
    <row r="198" ht="14.25" customHeight="1">
      <c r="A198" s="151"/>
      <c r="B198" s="265">
        <v>2521.0</v>
      </c>
      <c r="C198" s="266" t="s">
        <v>2375</v>
      </c>
      <c r="D198" s="126"/>
      <c r="E198" s="126"/>
      <c r="F198" s="126"/>
      <c r="G198" s="126"/>
      <c r="H198" s="126"/>
      <c r="I198" s="128">
        <v>179.0</v>
      </c>
      <c r="J198" s="204"/>
      <c r="K198" s="204"/>
      <c r="L198" s="273" t="str">
        <f t="shared" si="45"/>
        <v>-</v>
      </c>
      <c r="M198" s="151"/>
      <c r="N198" s="151"/>
      <c r="O198" s="151"/>
      <c r="P198" s="151"/>
      <c r="Q198" s="151"/>
      <c r="R198" s="151"/>
      <c r="S198" s="151"/>
      <c r="T198" s="151"/>
      <c r="U198" s="151"/>
      <c r="V198" s="151"/>
      <c r="W198" s="151"/>
      <c r="X198" s="151"/>
      <c r="Y198" s="151"/>
      <c r="Z198" s="151"/>
    </row>
    <row r="199" ht="14.25" customHeight="1">
      <c r="A199" s="151"/>
      <c r="B199" s="265">
        <v>2522.0</v>
      </c>
      <c r="C199" s="266" t="s">
        <v>2376</v>
      </c>
      <c r="D199" s="126"/>
      <c r="E199" s="126"/>
      <c r="F199" s="126"/>
      <c r="G199" s="126"/>
      <c r="H199" s="126"/>
      <c r="I199" s="128">
        <v>180.0</v>
      </c>
      <c r="J199" s="204"/>
      <c r="K199" s="204"/>
      <c r="L199" s="273" t="str">
        <f t="shared" si="45"/>
        <v>-</v>
      </c>
      <c r="M199" s="151"/>
      <c r="N199" s="151"/>
      <c r="O199" s="151"/>
      <c r="P199" s="151"/>
      <c r="Q199" s="151"/>
      <c r="R199" s="151"/>
      <c r="S199" s="151"/>
      <c r="T199" s="151"/>
      <c r="U199" s="151"/>
      <c r="V199" s="151"/>
      <c r="W199" s="151"/>
      <c r="X199" s="151"/>
      <c r="Y199" s="151"/>
      <c r="Z199" s="151"/>
    </row>
    <row r="200" ht="14.25" customHeight="1">
      <c r="A200" s="151"/>
      <c r="B200" s="265">
        <v>259.0</v>
      </c>
      <c r="C200" s="266" t="s">
        <v>2377</v>
      </c>
      <c r="D200" s="126"/>
      <c r="E200" s="126"/>
      <c r="F200" s="126"/>
      <c r="G200" s="126"/>
      <c r="H200" s="126"/>
      <c r="I200" s="128">
        <v>181.0</v>
      </c>
      <c r="J200" s="204"/>
      <c r="K200" s="204"/>
      <c r="L200" s="273" t="str">
        <f t="shared" si="45"/>
        <v>-</v>
      </c>
      <c r="M200" s="151"/>
      <c r="N200" s="151"/>
      <c r="O200" s="151"/>
      <c r="P200" s="151"/>
      <c r="Q200" s="151"/>
      <c r="R200" s="151"/>
      <c r="S200" s="151"/>
      <c r="T200" s="151"/>
      <c r="U200" s="151"/>
      <c r="V200" s="151"/>
      <c r="W200" s="151"/>
      <c r="X200" s="151"/>
      <c r="Y200" s="151"/>
      <c r="Z200" s="151"/>
    </row>
    <row r="201" ht="14.25" customHeight="1">
      <c r="A201" s="151"/>
      <c r="B201" s="265">
        <v>26.0</v>
      </c>
      <c r="C201" s="266" t="s">
        <v>2378</v>
      </c>
      <c r="D201" s="126"/>
      <c r="E201" s="126"/>
      <c r="F201" s="126"/>
      <c r="G201" s="126"/>
      <c r="H201" s="126"/>
      <c r="I201" s="128">
        <v>182.0</v>
      </c>
      <c r="J201" s="264">
        <f t="shared" ref="J201:K201" si="54">ROUND(J202+J205-J208,2)</f>
        <v>0</v>
      </c>
      <c r="K201" s="264">
        <f t="shared" si="54"/>
        <v>0</v>
      </c>
      <c r="L201" s="273" t="str">
        <f t="shared" si="45"/>
        <v>-</v>
      </c>
      <c r="M201" s="151"/>
      <c r="N201" s="151"/>
      <c r="O201" s="151"/>
      <c r="P201" s="151"/>
      <c r="Q201" s="151"/>
      <c r="R201" s="151"/>
      <c r="S201" s="151"/>
      <c r="T201" s="151"/>
      <c r="U201" s="151"/>
      <c r="V201" s="151"/>
      <c r="W201" s="151"/>
      <c r="X201" s="151"/>
      <c r="Y201" s="151"/>
      <c r="Z201" s="151"/>
    </row>
    <row r="202" ht="14.25" customHeight="1">
      <c r="A202" s="151"/>
      <c r="B202" s="265">
        <v>261.0</v>
      </c>
      <c r="C202" s="266" t="s">
        <v>2379</v>
      </c>
      <c r="D202" s="126"/>
      <c r="E202" s="126"/>
      <c r="F202" s="126"/>
      <c r="G202" s="126"/>
      <c r="H202" s="126"/>
      <c r="I202" s="128">
        <v>183.0</v>
      </c>
      <c r="J202" s="264">
        <f t="shared" ref="J202:K202" si="55">ROUND(SUM(J203:J204),2)</f>
        <v>0</v>
      </c>
      <c r="K202" s="264">
        <f t="shared" si="55"/>
        <v>0</v>
      </c>
      <c r="L202" s="273" t="str">
        <f t="shared" si="45"/>
        <v>-</v>
      </c>
      <c r="M202" s="151"/>
      <c r="N202" s="151"/>
      <c r="O202" s="151"/>
      <c r="P202" s="151"/>
      <c r="Q202" s="151"/>
      <c r="R202" s="151"/>
      <c r="S202" s="151"/>
      <c r="T202" s="151"/>
      <c r="U202" s="151"/>
      <c r="V202" s="151"/>
      <c r="W202" s="151"/>
      <c r="X202" s="151"/>
      <c r="Y202" s="151"/>
      <c r="Z202" s="151"/>
    </row>
    <row r="203" ht="14.25" customHeight="1">
      <c r="A203" s="151"/>
      <c r="B203" s="265">
        <v>2611.0</v>
      </c>
      <c r="C203" s="266" t="s">
        <v>2380</v>
      </c>
      <c r="D203" s="126"/>
      <c r="E203" s="126"/>
      <c r="F203" s="126"/>
      <c r="G203" s="126"/>
      <c r="H203" s="126"/>
      <c r="I203" s="128">
        <v>184.0</v>
      </c>
      <c r="J203" s="204"/>
      <c r="K203" s="204"/>
      <c r="L203" s="273" t="str">
        <f t="shared" si="45"/>
        <v>-</v>
      </c>
      <c r="M203" s="151"/>
      <c r="N203" s="151"/>
      <c r="O203" s="151"/>
      <c r="P203" s="151"/>
      <c r="Q203" s="151"/>
      <c r="R203" s="151"/>
      <c r="S203" s="151"/>
      <c r="T203" s="151"/>
      <c r="U203" s="151"/>
      <c r="V203" s="151"/>
      <c r="W203" s="151"/>
      <c r="X203" s="151"/>
      <c r="Y203" s="151"/>
      <c r="Z203" s="151"/>
    </row>
    <row r="204" ht="14.25" customHeight="1">
      <c r="A204" s="151"/>
      <c r="B204" s="265">
        <v>2612.0</v>
      </c>
      <c r="C204" s="266" t="s">
        <v>2381</v>
      </c>
      <c r="D204" s="126"/>
      <c r="E204" s="126"/>
      <c r="F204" s="126"/>
      <c r="G204" s="126"/>
      <c r="H204" s="126"/>
      <c r="I204" s="128">
        <v>185.0</v>
      </c>
      <c r="J204" s="204"/>
      <c r="K204" s="204"/>
      <c r="L204" s="273" t="str">
        <f t="shared" si="45"/>
        <v>-</v>
      </c>
      <c r="M204" s="151"/>
      <c r="N204" s="151"/>
      <c r="O204" s="151"/>
      <c r="P204" s="151"/>
      <c r="Q204" s="151"/>
      <c r="R204" s="151"/>
      <c r="S204" s="151"/>
      <c r="T204" s="151"/>
      <c r="U204" s="151"/>
      <c r="V204" s="151"/>
      <c r="W204" s="151"/>
      <c r="X204" s="151"/>
      <c r="Y204" s="151"/>
      <c r="Z204" s="151"/>
    </row>
    <row r="205" ht="14.25" customHeight="1">
      <c r="A205" s="151"/>
      <c r="B205" s="265">
        <v>262.0</v>
      </c>
      <c r="C205" s="266" t="s">
        <v>2382</v>
      </c>
      <c r="D205" s="126"/>
      <c r="E205" s="126"/>
      <c r="F205" s="126"/>
      <c r="G205" s="126"/>
      <c r="H205" s="126"/>
      <c r="I205" s="128">
        <v>186.0</v>
      </c>
      <c r="J205" s="264">
        <f t="shared" ref="J205:K205" si="56">ROUND(SUM(J206:J207),2)</f>
        <v>0</v>
      </c>
      <c r="K205" s="264">
        <f t="shared" si="56"/>
        <v>0</v>
      </c>
      <c r="L205" s="273" t="str">
        <f t="shared" si="45"/>
        <v>-</v>
      </c>
      <c r="M205" s="151"/>
      <c r="N205" s="151"/>
      <c r="O205" s="151"/>
      <c r="P205" s="151"/>
      <c r="Q205" s="151"/>
      <c r="R205" s="151"/>
      <c r="S205" s="151"/>
      <c r="T205" s="151"/>
      <c r="U205" s="151"/>
      <c r="V205" s="151"/>
      <c r="W205" s="151"/>
      <c r="X205" s="151"/>
      <c r="Y205" s="151"/>
      <c r="Z205" s="151"/>
    </row>
    <row r="206" ht="14.25" customHeight="1">
      <c r="A206" s="151"/>
      <c r="B206" s="265">
        <v>2621.0</v>
      </c>
      <c r="C206" s="266" t="s">
        <v>2383</v>
      </c>
      <c r="D206" s="126"/>
      <c r="E206" s="126"/>
      <c r="F206" s="126"/>
      <c r="G206" s="126"/>
      <c r="H206" s="126"/>
      <c r="I206" s="128">
        <v>187.0</v>
      </c>
      <c r="J206" s="204"/>
      <c r="K206" s="204"/>
      <c r="L206" s="273" t="str">
        <f t="shared" si="45"/>
        <v>-</v>
      </c>
      <c r="M206" s="151"/>
      <c r="N206" s="151"/>
      <c r="O206" s="151"/>
      <c r="P206" s="151"/>
      <c r="Q206" s="151"/>
      <c r="R206" s="151"/>
      <c r="S206" s="151"/>
      <c r="T206" s="151"/>
      <c r="U206" s="151"/>
      <c r="V206" s="151"/>
      <c r="W206" s="151"/>
      <c r="X206" s="151"/>
      <c r="Y206" s="151"/>
      <c r="Z206" s="151"/>
    </row>
    <row r="207" ht="14.25" customHeight="1">
      <c r="A207" s="151"/>
      <c r="B207" s="265">
        <v>2622.0</v>
      </c>
      <c r="C207" s="266" t="s">
        <v>2384</v>
      </c>
      <c r="D207" s="126"/>
      <c r="E207" s="126"/>
      <c r="F207" s="126"/>
      <c r="G207" s="126"/>
      <c r="H207" s="126"/>
      <c r="I207" s="128">
        <v>188.0</v>
      </c>
      <c r="J207" s="204"/>
      <c r="K207" s="204"/>
      <c r="L207" s="273" t="str">
        <f t="shared" si="45"/>
        <v>-</v>
      </c>
      <c r="M207" s="151"/>
      <c r="N207" s="151"/>
      <c r="O207" s="151"/>
      <c r="P207" s="151"/>
      <c r="Q207" s="151"/>
      <c r="R207" s="151"/>
      <c r="S207" s="151"/>
      <c r="T207" s="151"/>
      <c r="U207" s="151"/>
      <c r="V207" s="151"/>
      <c r="W207" s="151"/>
      <c r="X207" s="151"/>
      <c r="Y207" s="151"/>
      <c r="Z207" s="151"/>
    </row>
    <row r="208" ht="14.25" customHeight="1">
      <c r="A208" s="151"/>
      <c r="B208" s="265">
        <v>269.0</v>
      </c>
      <c r="C208" s="266" t="s">
        <v>2385</v>
      </c>
      <c r="D208" s="126"/>
      <c r="E208" s="126"/>
      <c r="F208" s="126"/>
      <c r="G208" s="126"/>
      <c r="H208" s="126"/>
      <c r="I208" s="128">
        <v>189.0</v>
      </c>
      <c r="J208" s="204"/>
      <c r="K208" s="204"/>
      <c r="L208" s="273" t="str">
        <f t="shared" si="45"/>
        <v>-</v>
      </c>
      <c r="M208" s="151"/>
      <c r="N208" s="151"/>
      <c r="O208" s="151"/>
      <c r="P208" s="151"/>
      <c r="Q208" s="151"/>
      <c r="R208" s="151"/>
      <c r="S208" s="151"/>
      <c r="T208" s="151"/>
      <c r="U208" s="151"/>
      <c r="V208" s="151"/>
      <c r="W208" s="151"/>
      <c r="X208" s="151"/>
      <c r="Y208" s="151"/>
      <c r="Z208" s="151"/>
    </row>
    <row r="209" ht="14.25" customHeight="1">
      <c r="A209" s="151"/>
      <c r="B209" s="265">
        <v>29.0</v>
      </c>
      <c r="C209" s="266" t="s">
        <v>2386</v>
      </c>
      <c r="D209" s="126"/>
      <c r="E209" s="126"/>
      <c r="F209" s="126"/>
      <c r="G209" s="126"/>
      <c r="H209" s="126"/>
      <c r="I209" s="128">
        <v>190.0</v>
      </c>
      <c r="J209" s="264">
        <f t="shared" ref="J209:K209" si="57">ROUND(SUM(J210:J211),2)</f>
        <v>0</v>
      </c>
      <c r="K209" s="264">
        <f t="shared" si="57"/>
        <v>0</v>
      </c>
      <c r="L209" s="273" t="str">
        <f t="shared" si="45"/>
        <v>-</v>
      </c>
      <c r="M209" s="151"/>
      <c r="N209" s="151"/>
      <c r="O209" s="151"/>
      <c r="P209" s="151"/>
      <c r="Q209" s="151"/>
      <c r="R209" s="151"/>
      <c r="S209" s="151"/>
      <c r="T209" s="151"/>
      <c r="U209" s="151"/>
      <c r="V209" s="151"/>
      <c r="W209" s="151"/>
      <c r="X209" s="151"/>
      <c r="Y209" s="151"/>
      <c r="Z209" s="151"/>
    </row>
    <row r="210" ht="14.25" customHeight="1">
      <c r="A210" s="151"/>
      <c r="B210" s="265">
        <v>291.0</v>
      </c>
      <c r="C210" s="266" t="s">
        <v>2387</v>
      </c>
      <c r="D210" s="126"/>
      <c r="E210" s="126"/>
      <c r="F210" s="126"/>
      <c r="G210" s="126"/>
      <c r="H210" s="126"/>
      <c r="I210" s="128">
        <v>191.0</v>
      </c>
      <c r="J210" s="204"/>
      <c r="K210" s="204"/>
      <c r="L210" s="273" t="str">
        <f t="shared" si="45"/>
        <v>-</v>
      </c>
      <c r="M210" s="151"/>
      <c r="N210" s="151"/>
      <c r="O210" s="151"/>
      <c r="P210" s="151"/>
      <c r="Q210" s="151"/>
      <c r="R210" s="151"/>
      <c r="S210" s="151"/>
      <c r="T210" s="151"/>
      <c r="U210" s="151"/>
      <c r="V210" s="151"/>
      <c r="W210" s="151"/>
      <c r="X210" s="151"/>
      <c r="Y210" s="151"/>
      <c r="Z210" s="151"/>
    </row>
    <row r="211" ht="14.25" customHeight="1">
      <c r="A211" s="151"/>
      <c r="B211" s="265">
        <v>292.0</v>
      </c>
      <c r="C211" s="266" t="s">
        <v>2388</v>
      </c>
      <c r="D211" s="126"/>
      <c r="E211" s="126"/>
      <c r="F211" s="126"/>
      <c r="G211" s="126"/>
      <c r="H211" s="126"/>
      <c r="I211" s="128">
        <v>192.0</v>
      </c>
      <c r="J211" s="264">
        <f t="shared" ref="J211:K211" si="58">ROUND(SUM(J212:J213),2)</f>
        <v>0</v>
      </c>
      <c r="K211" s="264">
        <f t="shared" si="58"/>
        <v>0</v>
      </c>
      <c r="L211" s="273" t="str">
        <f t="shared" si="45"/>
        <v>-</v>
      </c>
      <c r="M211" s="151"/>
      <c r="N211" s="151"/>
      <c r="O211" s="151"/>
      <c r="P211" s="151"/>
      <c r="Q211" s="151"/>
      <c r="R211" s="151"/>
      <c r="S211" s="151"/>
      <c r="T211" s="151"/>
      <c r="U211" s="151"/>
      <c r="V211" s="151"/>
      <c r="W211" s="151"/>
      <c r="X211" s="151"/>
      <c r="Y211" s="151"/>
      <c r="Z211" s="151"/>
    </row>
    <row r="212" ht="14.25" customHeight="1">
      <c r="A212" s="151"/>
      <c r="B212" s="265">
        <v>2921.0</v>
      </c>
      <c r="C212" s="266" t="s">
        <v>2389</v>
      </c>
      <c r="D212" s="126"/>
      <c r="E212" s="126"/>
      <c r="F212" s="126"/>
      <c r="G212" s="126"/>
      <c r="H212" s="126"/>
      <c r="I212" s="128">
        <v>193.0</v>
      </c>
      <c r="J212" s="204"/>
      <c r="K212" s="204"/>
      <c r="L212" s="273" t="str">
        <f t="shared" si="45"/>
        <v>-</v>
      </c>
      <c r="M212" s="151"/>
      <c r="N212" s="151"/>
      <c r="O212" s="151"/>
      <c r="P212" s="151"/>
      <c r="Q212" s="151"/>
      <c r="R212" s="151"/>
      <c r="S212" s="151"/>
      <c r="T212" s="151"/>
      <c r="U212" s="151"/>
      <c r="V212" s="151"/>
      <c r="W212" s="151"/>
      <c r="X212" s="151"/>
      <c r="Y212" s="151"/>
      <c r="Z212" s="151"/>
    </row>
    <row r="213" ht="14.25" customHeight="1">
      <c r="A213" s="151"/>
      <c r="B213" s="265">
        <v>2922.0</v>
      </c>
      <c r="C213" s="266" t="s">
        <v>2390</v>
      </c>
      <c r="D213" s="126"/>
      <c r="E213" s="126"/>
      <c r="F213" s="126"/>
      <c r="G213" s="126"/>
      <c r="H213" s="126"/>
      <c r="I213" s="128">
        <v>194.0</v>
      </c>
      <c r="J213" s="204"/>
      <c r="K213" s="204"/>
      <c r="L213" s="273" t="str">
        <f t="shared" si="45"/>
        <v>-</v>
      </c>
      <c r="M213" s="151"/>
      <c r="N213" s="151"/>
      <c r="O213" s="151"/>
      <c r="P213" s="151"/>
      <c r="Q213" s="151"/>
      <c r="R213" s="151"/>
      <c r="S213" s="151"/>
      <c r="T213" s="151"/>
      <c r="U213" s="151"/>
      <c r="V213" s="151"/>
      <c r="W213" s="151"/>
      <c r="X213" s="151"/>
      <c r="Y213" s="151"/>
      <c r="Z213" s="151"/>
    </row>
    <row r="214" ht="14.25" customHeight="1">
      <c r="A214" s="151"/>
      <c r="B214" s="262">
        <v>5.0</v>
      </c>
      <c r="C214" s="263" t="s">
        <v>2391</v>
      </c>
      <c r="D214" s="126"/>
      <c r="E214" s="126"/>
      <c r="F214" s="126"/>
      <c r="G214" s="126"/>
      <c r="H214" s="126"/>
      <c r="I214" s="128">
        <v>195.0</v>
      </c>
      <c r="J214" s="264">
        <f t="shared" ref="J214:K214" si="59">ROUND(J215+J218-J219,2)</f>
        <v>23614.66</v>
      </c>
      <c r="K214" s="264">
        <f t="shared" si="59"/>
        <v>21843.58</v>
      </c>
      <c r="L214" s="273">
        <f t="shared" si="45"/>
        <v>92.50008258</v>
      </c>
      <c r="M214" s="151"/>
      <c r="N214" s="151"/>
      <c r="O214" s="151"/>
      <c r="P214" s="151"/>
      <c r="Q214" s="151"/>
      <c r="R214" s="151"/>
      <c r="S214" s="151"/>
      <c r="T214" s="151"/>
      <c r="U214" s="151"/>
      <c r="V214" s="151"/>
      <c r="W214" s="151"/>
      <c r="X214" s="151"/>
      <c r="Y214" s="151"/>
      <c r="Z214" s="151"/>
    </row>
    <row r="215" ht="14.25" customHeight="1">
      <c r="A215" s="151"/>
      <c r="B215" s="265">
        <v>51.0</v>
      </c>
      <c r="C215" s="266" t="s">
        <v>2392</v>
      </c>
      <c r="D215" s="126"/>
      <c r="E215" s="126"/>
      <c r="F215" s="126"/>
      <c r="G215" s="126"/>
      <c r="H215" s="126"/>
      <c r="I215" s="128">
        <v>196.0</v>
      </c>
      <c r="J215" s="264">
        <f t="shared" ref="J215:K215" si="60">ROUND(SUM(J216:J217),2)</f>
        <v>0</v>
      </c>
      <c r="K215" s="264">
        <f t="shared" si="60"/>
        <v>0</v>
      </c>
      <c r="L215" s="273" t="str">
        <f t="shared" si="45"/>
        <v>-</v>
      </c>
      <c r="M215" s="151"/>
      <c r="N215" s="151"/>
      <c r="O215" s="151"/>
      <c r="P215" s="151"/>
      <c r="Q215" s="151"/>
      <c r="R215" s="151"/>
      <c r="S215" s="151"/>
      <c r="T215" s="151"/>
      <c r="U215" s="151"/>
      <c r="V215" s="151"/>
      <c r="W215" s="151"/>
      <c r="X215" s="151"/>
      <c r="Y215" s="151"/>
      <c r="Z215" s="151"/>
    </row>
    <row r="216" ht="14.25" customHeight="1">
      <c r="A216" s="151"/>
      <c r="B216" s="265">
        <v>511.0</v>
      </c>
      <c r="C216" s="266" t="s">
        <v>2393</v>
      </c>
      <c r="D216" s="126"/>
      <c r="E216" s="126"/>
      <c r="F216" s="126"/>
      <c r="G216" s="126"/>
      <c r="H216" s="126"/>
      <c r="I216" s="128">
        <v>197.0</v>
      </c>
      <c r="J216" s="204"/>
      <c r="K216" s="204"/>
      <c r="L216" s="273" t="str">
        <f t="shared" si="45"/>
        <v>-</v>
      </c>
      <c r="M216" s="151"/>
      <c r="N216" s="151"/>
      <c r="O216" s="151"/>
      <c r="P216" s="151"/>
      <c r="Q216" s="151"/>
      <c r="R216" s="151"/>
      <c r="S216" s="151"/>
      <c r="T216" s="151"/>
      <c r="U216" s="151"/>
      <c r="V216" s="151"/>
      <c r="W216" s="151"/>
      <c r="X216" s="151"/>
      <c r="Y216" s="151"/>
      <c r="Z216" s="151"/>
    </row>
    <row r="217" ht="14.25" customHeight="1">
      <c r="A217" s="151"/>
      <c r="B217" s="265">
        <v>512.0</v>
      </c>
      <c r="C217" s="266" t="s">
        <v>2394</v>
      </c>
      <c r="D217" s="126"/>
      <c r="E217" s="126"/>
      <c r="F217" s="126"/>
      <c r="G217" s="126"/>
      <c r="H217" s="126"/>
      <c r="I217" s="128">
        <v>198.0</v>
      </c>
      <c r="J217" s="204"/>
      <c r="K217" s="204"/>
      <c r="L217" s="273" t="str">
        <f t="shared" si="45"/>
        <v>-</v>
      </c>
      <c r="M217" s="151"/>
      <c r="N217" s="151"/>
      <c r="O217" s="151"/>
      <c r="P217" s="151"/>
      <c r="Q217" s="151"/>
      <c r="R217" s="151"/>
      <c r="S217" s="151"/>
      <c r="T217" s="151"/>
      <c r="U217" s="151"/>
      <c r="V217" s="151"/>
      <c r="W217" s="151"/>
      <c r="X217" s="151"/>
      <c r="Y217" s="151"/>
      <c r="Z217" s="151"/>
    </row>
    <row r="218" ht="14.25" customHeight="1">
      <c r="A218" s="151"/>
      <c r="B218" s="265">
        <v>5221.0</v>
      </c>
      <c r="C218" s="266" t="s">
        <v>2395</v>
      </c>
      <c r="D218" s="126"/>
      <c r="E218" s="126"/>
      <c r="F218" s="126"/>
      <c r="G218" s="126"/>
      <c r="H218" s="126"/>
      <c r="I218" s="128">
        <v>199.0</v>
      </c>
      <c r="J218" s="204">
        <v>23614.66</v>
      </c>
      <c r="K218" s="204">
        <v>21843.58</v>
      </c>
      <c r="L218" s="273">
        <f t="shared" si="45"/>
        <v>92.50008258</v>
      </c>
      <c r="M218" s="151"/>
      <c r="N218" s="151"/>
      <c r="O218" s="151"/>
      <c r="P218" s="151"/>
      <c r="Q218" s="151"/>
      <c r="R218" s="151"/>
      <c r="S218" s="151"/>
      <c r="T218" s="151"/>
      <c r="U218" s="151"/>
      <c r="V218" s="151"/>
      <c r="W218" s="151"/>
      <c r="X218" s="151"/>
      <c r="Y218" s="151"/>
      <c r="Z218" s="151"/>
    </row>
    <row r="219" ht="14.25" customHeight="1">
      <c r="A219" s="151"/>
      <c r="B219" s="267">
        <v>5222.0</v>
      </c>
      <c r="C219" s="268" t="s">
        <v>2396</v>
      </c>
      <c r="D219" s="120"/>
      <c r="E219" s="120"/>
      <c r="F219" s="120"/>
      <c r="G219" s="120"/>
      <c r="H219" s="120"/>
      <c r="I219" s="122">
        <v>200.0</v>
      </c>
      <c r="J219" s="214"/>
      <c r="K219" s="214"/>
      <c r="L219" s="275" t="str">
        <f t="shared" si="45"/>
        <v>-</v>
      </c>
      <c r="M219" s="151"/>
      <c r="N219" s="151"/>
      <c r="O219" s="151"/>
      <c r="P219" s="151"/>
      <c r="Q219" s="151"/>
      <c r="R219" s="151"/>
      <c r="S219" s="151"/>
      <c r="T219" s="151"/>
      <c r="U219" s="151"/>
      <c r="V219" s="151"/>
      <c r="W219" s="151"/>
      <c r="X219" s="151"/>
      <c r="Y219" s="151"/>
      <c r="Z219" s="151"/>
    </row>
    <row r="220" ht="12.75" customHeight="1">
      <c r="A220" s="63"/>
      <c r="B220" s="270" t="s">
        <v>2397</v>
      </c>
      <c r="C220" s="11"/>
      <c r="D220" s="11"/>
      <c r="E220" s="11"/>
      <c r="F220" s="11"/>
      <c r="G220" s="11"/>
      <c r="H220" s="11"/>
      <c r="I220" s="11"/>
      <c r="J220" s="11"/>
      <c r="K220" s="11"/>
      <c r="L220" s="12"/>
      <c r="M220" s="63"/>
      <c r="N220" s="63"/>
      <c r="O220" s="63"/>
      <c r="P220" s="63"/>
      <c r="Q220" s="63"/>
      <c r="R220" s="63"/>
      <c r="S220" s="63"/>
      <c r="T220" s="63"/>
      <c r="U220" s="63"/>
      <c r="V220" s="63"/>
      <c r="W220" s="63"/>
      <c r="X220" s="63"/>
      <c r="Y220" s="63"/>
      <c r="Z220" s="63"/>
    </row>
    <row r="221" ht="14.25" customHeight="1">
      <c r="A221" s="151"/>
      <c r="B221" s="276">
        <v>61.0</v>
      </c>
      <c r="C221" s="277" t="s">
        <v>2398</v>
      </c>
      <c r="D221" s="114"/>
      <c r="E221" s="114"/>
      <c r="F221" s="114"/>
      <c r="G221" s="114"/>
      <c r="H221" s="114"/>
      <c r="I221" s="116">
        <v>201.0</v>
      </c>
      <c r="J221" s="271"/>
      <c r="K221" s="200"/>
      <c r="L221" s="201" t="str">
        <f t="shared" ref="L221:L222" si="62">IF(J221&gt;0,IF(K221/J221&gt;=100,"&gt;&gt;100",K221/J221*100),"-")</f>
        <v>-</v>
      </c>
      <c r="M221" s="151"/>
      <c r="N221" s="151"/>
      <c r="O221" s="151"/>
      <c r="P221" s="151"/>
      <c r="Q221" s="151"/>
      <c r="R221" s="151"/>
      <c r="S221" s="151"/>
      <c r="T221" s="151"/>
      <c r="U221" s="151"/>
      <c r="V221" s="151"/>
      <c r="W221" s="151"/>
      <c r="X221" s="151"/>
      <c r="Y221" s="151"/>
      <c r="Z221" s="151"/>
    </row>
    <row r="222" ht="14.25" customHeight="1">
      <c r="A222" s="151"/>
      <c r="B222" s="267">
        <v>62.0</v>
      </c>
      <c r="C222" s="268" t="s">
        <v>2399</v>
      </c>
      <c r="D222" s="120"/>
      <c r="E222" s="120"/>
      <c r="F222" s="120"/>
      <c r="G222" s="120"/>
      <c r="H222" s="120"/>
      <c r="I222" s="122">
        <v>202.0</v>
      </c>
      <c r="J222" s="269">
        <f t="shared" ref="J222:K222" si="61">ROUND(J221,2)</f>
        <v>0</v>
      </c>
      <c r="K222" s="269">
        <f t="shared" si="61"/>
        <v>0</v>
      </c>
      <c r="L222" s="215" t="str">
        <f t="shared" si="62"/>
        <v>-</v>
      </c>
      <c r="M222" s="151"/>
      <c r="N222" s="151"/>
      <c r="O222" s="151"/>
      <c r="P222" s="151"/>
      <c r="Q222" s="151"/>
      <c r="R222" s="151"/>
      <c r="S222" s="151"/>
      <c r="T222" s="151"/>
      <c r="U222" s="151"/>
      <c r="V222" s="151"/>
      <c r="W222" s="151"/>
      <c r="X222" s="151"/>
      <c r="Y222" s="151"/>
      <c r="Z222" s="151"/>
    </row>
    <row r="223" ht="14.25" customHeight="1">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row>
    <row r="224" ht="14.25" customHeight="1">
      <c r="A224" s="151"/>
      <c r="B224" s="97"/>
      <c r="E224" s="245"/>
      <c r="I224" s="1"/>
      <c r="J224" s="246" t="s">
        <v>188</v>
      </c>
      <c r="M224" s="151"/>
      <c r="N224" s="151"/>
      <c r="O224" s="151"/>
      <c r="P224" s="151"/>
      <c r="Q224" s="151"/>
      <c r="R224" s="151"/>
      <c r="S224" s="151"/>
      <c r="T224" s="151"/>
      <c r="U224" s="151"/>
      <c r="V224" s="151"/>
      <c r="W224" s="151"/>
      <c r="X224" s="151"/>
      <c r="Y224" s="151"/>
      <c r="Z224" s="151"/>
    </row>
    <row r="225" ht="14.25" customHeight="1">
      <c r="A225" s="151"/>
      <c r="B225" s="247"/>
      <c r="C225" s="247"/>
      <c r="D225" s="247"/>
      <c r="E225" s="63"/>
      <c r="F225" s="63"/>
      <c r="G225" s="63"/>
      <c r="H225" s="63"/>
      <c r="I225" s="63"/>
      <c r="J225" s="63"/>
      <c r="K225" s="248"/>
      <c r="L225" s="63"/>
      <c r="M225" s="151"/>
      <c r="N225" s="151"/>
      <c r="O225" s="151"/>
      <c r="P225" s="151"/>
      <c r="Q225" s="151"/>
      <c r="R225" s="151"/>
      <c r="S225" s="151"/>
      <c r="T225" s="151"/>
      <c r="U225" s="151"/>
      <c r="V225" s="151"/>
      <c r="W225" s="151"/>
      <c r="X225" s="151"/>
      <c r="Y225" s="151"/>
      <c r="Z225" s="151"/>
    </row>
    <row r="226" ht="15.0" customHeight="1">
      <c r="A226" s="151"/>
      <c r="B226" s="96" t="s">
        <v>186</v>
      </c>
      <c r="C226" s="96"/>
      <c r="D226" s="249" t="str">
        <f>IF(RefStr!O4=1,IF(RefStr!D39&lt;&gt;"",RefStr!D39,""),"")</f>
        <v>ZLATKO BUKVIĆ</v>
      </c>
      <c r="E226" s="250"/>
      <c r="F226" s="250"/>
      <c r="G226" s="250"/>
      <c r="H226" s="250"/>
      <c r="I226" s="63"/>
      <c r="J226" s="251"/>
      <c r="K226" s="250"/>
      <c r="L226" s="250"/>
      <c r="M226" s="151"/>
      <c r="N226" s="151"/>
      <c r="O226" s="151"/>
      <c r="P226" s="151"/>
      <c r="Q226" s="151"/>
      <c r="R226" s="151"/>
      <c r="S226" s="151"/>
      <c r="T226" s="151"/>
      <c r="U226" s="151"/>
      <c r="V226" s="151"/>
      <c r="W226" s="151"/>
      <c r="X226" s="151"/>
      <c r="Y226" s="151"/>
      <c r="Z226" s="151"/>
    </row>
    <row r="227" ht="15.0" customHeight="1">
      <c r="A227" s="151"/>
      <c r="B227" s="252" t="s">
        <v>197</v>
      </c>
      <c r="D227" s="253" t="str">
        <f>IF(RefStr!O4=1,IF(RefStr!D41&lt;&gt;"",RefStr!D41,""),"")</f>
        <v>09.02.2024.</v>
      </c>
      <c r="E227" s="252"/>
      <c r="F227" s="252"/>
      <c r="G227" s="252"/>
      <c r="H227" s="248"/>
      <c r="I227" s="1"/>
      <c r="J227" s="1"/>
      <c r="K227" s="248"/>
      <c r="L227" s="1"/>
      <c r="M227" s="151"/>
      <c r="N227" s="151"/>
      <c r="O227" s="151"/>
      <c r="P227" s="151"/>
      <c r="Q227" s="151"/>
      <c r="R227" s="151"/>
      <c r="S227" s="151"/>
      <c r="T227" s="151"/>
      <c r="U227" s="151"/>
      <c r="V227" s="151"/>
      <c r="W227" s="151"/>
      <c r="X227" s="151"/>
      <c r="Y227" s="151"/>
      <c r="Z227" s="151"/>
    </row>
    <row r="228" ht="15.0" customHeight="1">
      <c r="A228" s="151"/>
      <c r="B228" s="97" t="s">
        <v>207</v>
      </c>
      <c r="D228" s="249" t="str">
        <f>IF(RefStr!O4=1,IF(RefStr!D43&lt;&gt;"",RefStr!D43,""),"")</f>
        <v>MARIJA ŽIVKOVIĆ</v>
      </c>
      <c r="E228" s="250"/>
      <c r="F228" s="250"/>
      <c r="G228" s="250"/>
      <c r="H228" s="96"/>
      <c r="I228" s="96"/>
      <c r="J228" s="96"/>
      <c r="K228" s="96"/>
      <c r="L228" s="96"/>
      <c r="M228" s="151"/>
      <c r="N228" s="151"/>
      <c r="O228" s="151"/>
      <c r="P228" s="151"/>
      <c r="Q228" s="151"/>
      <c r="R228" s="151"/>
      <c r="S228" s="151"/>
      <c r="T228" s="151"/>
      <c r="U228" s="151"/>
      <c r="V228" s="151"/>
      <c r="W228" s="151"/>
      <c r="X228" s="151"/>
      <c r="Y228" s="151"/>
      <c r="Z228" s="151"/>
    </row>
    <row r="229" ht="15.0" customHeight="1">
      <c r="A229" s="151"/>
      <c r="B229" s="252" t="s">
        <v>2144</v>
      </c>
      <c r="D229" s="255" t="str">
        <f>IF(RefStr!O4=1,IF(RefStr!D45&lt;&gt;"",RefStr!D45,""),"")</f>
        <v>016331570</v>
      </c>
      <c r="E229" s="256"/>
      <c r="F229" s="96"/>
      <c r="G229" s="151"/>
      <c r="H229" s="151"/>
      <c r="I229" s="151"/>
      <c r="J229" s="151"/>
      <c r="K229" s="151"/>
      <c r="L229" s="151"/>
      <c r="M229" s="151"/>
      <c r="N229" s="151"/>
      <c r="O229" s="151"/>
      <c r="P229" s="151"/>
      <c r="Q229" s="151"/>
      <c r="R229" s="151"/>
      <c r="S229" s="151"/>
      <c r="T229" s="151"/>
      <c r="U229" s="151"/>
      <c r="V229" s="151"/>
      <c r="W229" s="151"/>
      <c r="X229" s="151"/>
      <c r="Y229" s="151"/>
      <c r="Z229" s="151"/>
    </row>
    <row r="230" ht="15.0" customHeight="1">
      <c r="A230" s="151"/>
      <c r="B230" s="252" t="s">
        <v>227</v>
      </c>
      <c r="D230" s="257" t="str">
        <f>IF(RefStr!O4=1,IF(RefStr!D47&lt;&gt;"",RefStr!D47,""),"")</f>
        <v>016331580</v>
      </c>
      <c r="E230" s="256"/>
      <c r="F230" s="258"/>
      <c r="G230" s="258"/>
      <c r="H230" s="258"/>
      <c r="I230" s="258"/>
      <c r="J230" s="258"/>
      <c r="K230" s="151"/>
      <c r="L230" s="151"/>
      <c r="M230" s="151"/>
      <c r="N230" s="151"/>
      <c r="O230" s="151"/>
      <c r="P230" s="151"/>
      <c r="Q230" s="151"/>
      <c r="R230" s="151"/>
      <c r="S230" s="151"/>
      <c r="T230" s="151"/>
      <c r="U230" s="151"/>
      <c r="V230" s="151"/>
      <c r="W230" s="151"/>
      <c r="X230" s="151"/>
      <c r="Y230" s="151"/>
      <c r="Z230" s="151"/>
    </row>
    <row r="231" ht="15.0" customHeight="1">
      <c r="A231" s="151"/>
      <c r="B231" s="252" t="s">
        <v>237</v>
      </c>
      <c r="D231" s="259" t="str">
        <f>IF(RefStr!O4=1,IF(RefStr!D49&lt;&gt;"",RefStr!D49,""),"")</f>
        <v>lamb@lamb-knjigovodstvo.hr</v>
      </c>
      <c r="E231" s="250"/>
      <c r="F231" s="250"/>
      <c r="G231" s="250"/>
      <c r="H231" s="258"/>
      <c r="I231" s="258"/>
      <c r="J231" s="258"/>
      <c r="K231" s="258"/>
      <c r="L231" s="258"/>
      <c r="M231" s="151"/>
      <c r="N231" s="151"/>
      <c r="O231" s="151"/>
      <c r="P231" s="151"/>
      <c r="Q231" s="151"/>
      <c r="R231" s="151"/>
      <c r="S231" s="151"/>
      <c r="T231" s="151"/>
      <c r="U231" s="151"/>
      <c r="V231" s="151"/>
      <c r="W231" s="151"/>
      <c r="X231" s="151"/>
      <c r="Y231" s="151"/>
      <c r="Z231" s="151"/>
    </row>
    <row r="232" ht="14.25" customHeight="1">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row>
    <row r="233" ht="14.25" customHeight="1">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row>
    <row r="234" ht="14.25" customHeight="1">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row>
    <row r="235" ht="14.25" customHeight="1">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row>
    <row r="236" ht="14.25" customHeight="1">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row>
    <row r="237" ht="14.25" customHeight="1">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row>
    <row r="238" ht="14.25" customHeight="1">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row>
    <row r="239" ht="14.25" customHeight="1">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row>
    <row r="240" ht="14.25" customHeight="1">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row>
    <row r="241" ht="14.25" customHeight="1">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row>
    <row r="242" ht="14.25" customHeight="1">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row>
    <row r="243" ht="14.25" customHeight="1">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row>
    <row r="244" ht="14.25" customHeight="1">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row>
    <row r="245" ht="14.25" customHeight="1">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row>
    <row r="246" ht="14.25" customHeight="1">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row>
    <row r="247" ht="14.25" customHeight="1">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row>
    <row r="248" ht="14.25" customHeight="1">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row>
    <row r="249" ht="14.25" customHeight="1">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row>
    <row r="250" ht="14.25" customHeight="1">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row>
    <row r="251" ht="14.25" customHeight="1">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row>
    <row r="252" ht="14.25" customHeight="1">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row>
    <row r="253" ht="14.25" customHeight="1">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row>
    <row r="254" ht="14.25" customHeight="1">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row>
    <row r="255" ht="14.25" customHeight="1">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row>
    <row r="256" ht="14.25" customHeight="1">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row>
    <row r="257" ht="14.25" customHeight="1">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row>
    <row r="258" ht="14.25" customHeight="1">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row>
    <row r="259" ht="14.25" customHeight="1">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row>
    <row r="260" ht="14.25" customHeight="1">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row>
    <row r="261" ht="14.25" customHeight="1">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row>
    <row r="262" ht="14.25" customHeight="1">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row>
    <row r="263" ht="14.25" customHeight="1">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row>
    <row r="264" ht="14.25" customHeight="1">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row>
    <row r="265" ht="14.25" customHeight="1">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row>
    <row r="266" ht="14.25" customHeight="1">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row>
    <row r="267" ht="14.25" customHeight="1">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row>
    <row r="268" ht="14.25" customHeight="1">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row>
    <row r="269" ht="14.25" customHeight="1">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row>
    <row r="270" ht="14.25" customHeight="1">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row>
    <row r="271" ht="14.25" customHeight="1">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row>
    <row r="272" ht="14.25" customHeight="1">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row>
    <row r="273" ht="14.25" customHeight="1">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row>
    <row r="274" ht="14.25" customHeight="1">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row>
    <row r="275" ht="14.25" customHeight="1">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row>
    <row r="276" ht="14.25" customHeight="1">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row>
    <row r="277" ht="14.25" customHeight="1">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row>
    <row r="278" ht="14.25" customHeight="1">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row>
    <row r="279" ht="14.25" customHeight="1">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row>
    <row r="280" ht="14.25" customHeight="1">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row>
    <row r="281" ht="14.25" customHeight="1">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row>
    <row r="282" ht="14.25" customHeight="1">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row>
    <row r="283" ht="14.25" customHeight="1">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row>
    <row r="284" ht="14.25" customHeight="1">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row>
    <row r="285" ht="14.25" customHeight="1">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row>
    <row r="286" ht="14.25" customHeight="1">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row>
    <row r="287" ht="14.25" customHeight="1">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row>
    <row r="288" ht="14.25" customHeight="1">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row>
    <row r="289" ht="14.25" customHeight="1">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row>
    <row r="290" ht="14.25" customHeight="1">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row>
    <row r="291" ht="14.25" customHeight="1">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row>
    <row r="292" ht="14.25" customHeight="1">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row>
    <row r="293" ht="14.25" customHeight="1">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row>
    <row r="294" ht="14.25" customHeight="1">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row>
    <row r="295" ht="14.25" customHeight="1">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row>
    <row r="296" ht="14.25" customHeight="1">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row>
    <row r="297" ht="14.25" customHeight="1">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row>
    <row r="298" ht="14.25" customHeight="1">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row>
    <row r="299" ht="14.25" customHeight="1">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row>
    <row r="300" ht="14.25" customHeight="1">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row>
    <row r="301" ht="14.25" customHeight="1">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row>
    <row r="302" ht="14.25" customHeight="1">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row>
    <row r="303" ht="14.25" customHeight="1">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row>
    <row r="304" ht="14.25" customHeight="1">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row>
    <row r="305" ht="14.25" customHeight="1">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row>
    <row r="306" ht="14.25" customHeight="1">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row>
    <row r="307" ht="14.25" customHeight="1">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row>
    <row r="308" ht="14.25" customHeight="1">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row>
    <row r="309" ht="14.25" customHeight="1">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row>
    <row r="310" ht="14.25" customHeight="1">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row>
    <row r="311" ht="14.25" customHeight="1">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row>
    <row r="312" ht="14.25" customHeight="1">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row>
    <row r="313" ht="14.25" customHeight="1">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row>
    <row r="314" ht="14.25" customHeight="1">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row>
    <row r="315" ht="14.25" customHeight="1">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row>
    <row r="316" ht="14.25" customHeight="1">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row>
    <row r="317" ht="14.25" customHeight="1">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row>
    <row r="318" ht="14.25" customHeight="1">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row>
    <row r="319" ht="14.25" customHeight="1">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row>
    <row r="320" ht="14.25" customHeight="1">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row>
    <row r="321" ht="14.25" customHeight="1">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row>
    <row r="322" ht="14.25" customHeight="1">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row>
    <row r="323" ht="14.25" customHeight="1">
      <c r="A323" s="151"/>
      <c r="B323" s="151"/>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row>
    <row r="324" ht="14.25" customHeight="1">
      <c r="A324" s="151"/>
      <c r="B324" s="151"/>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row>
    <row r="325" ht="14.25" customHeight="1">
      <c r="A325" s="151"/>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row>
    <row r="326" ht="14.25" customHeight="1">
      <c r="A326" s="151"/>
      <c r="B326" s="151"/>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row>
    <row r="327" ht="14.25" customHeight="1">
      <c r="A327" s="151"/>
      <c r="B327" s="151"/>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row>
    <row r="328" ht="14.25" customHeight="1">
      <c r="A328" s="151"/>
      <c r="B328" s="151"/>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row>
    <row r="329" ht="14.25" customHeight="1">
      <c r="A329" s="151"/>
      <c r="B329" s="151"/>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row>
    <row r="330" ht="14.25" customHeight="1">
      <c r="A330" s="151"/>
      <c r="B330" s="151"/>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row>
    <row r="331" ht="14.25" customHeight="1">
      <c r="A331" s="151"/>
      <c r="B331" s="151"/>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row>
    <row r="332" ht="14.25" customHeight="1">
      <c r="A332" s="151"/>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row>
    <row r="333" ht="14.25" customHeight="1">
      <c r="A333" s="151"/>
      <c r="B333" s="151"/>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row>
    <row r="334" ht="14.25" customHeight="1">
      <c r="A334" s="151"/>
      <c r="B334" s="151"/>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row>
    <row r="335" ht="14.25" customHeight="1">
      <c r="A335" s="151"/>
      <c r="B335" s="151"/>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row>
    <row r="336" ht="14.25" customHeight="1">
      <c r="A336" s="151"/>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row>
    <row r="337" ht="14.25" customHeight="1">
      <c r="A337" s="151"/>
      <c r="B337" s="151"/>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row>
    <row r="338" ht="14.25" customHeight="1">
      <c r="A338" s="151"/>
      <c r="B338" s="151"/>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row>
    <row r="339" ht="14.25" customHeight="1">
      <c r="A339" s="151"/>
      <c r="B339" s="151"/>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row>
    <row r="340" ht="14.25" customHeight="1">
      <c r="A340" s="151"/>
      <c r="B340" s="151"/>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row>
    <row r="341" ht="14.25" customHeight="1">
      <c r="A341" s="151"/>
      <c r="B341" s="151"/>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row>
    <row r="342" ht="14.25" customHeight="1">
      <c r="A342" s="151"/>
      <c r="B342" s="151"/>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row>
    <row r="343" ht="14.25" customHeight="1">
      <c r="A343" s="151"/>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row>
    <row r="344" ht="14.25" customHeight="1">
      <c r="A344" s="151"/>
      <c r="B344" s="151"/>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row>
    <row r="345" ht="14.25" customHeight="1">
      <c r="A345" s="151"/>
      <c r="B345" s="151"/>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row>
    <row r="346" ht="14.25" customHeight="1">
      <c r="A346" s="151"/>
      <c r="B346" s="151"/>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row>
    <row r="347" ht="14.25" customHeight="1">
      <c r="A347" s="151"/>
      <c r="B347" s="151"/>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row>
    <row r="348" ht="14.25" customHeight="1">
      <c r="A348" s="151"/>
      <c r="B348" s="151"/>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row>
    <row r="349" ht="14.25" customHeight="1">
      <c r="A349" s="151"/>
      <c r="B349" s="151"/>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row>
    <row r="350" ht="14.25" customHeight="1">
      <c r="A350" s="151"/>
      <c r="B350" s="151"/>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row>
    <row r="351" ht="14.25" customHeight="1">
      <c r="A351" s="151"/>
      <c r="B351" s="151"/>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row>
    <row r="352" ht="14.25" customHeight="1">
      <c r="A352" s="151"/>
      <c r="B352" s="151"/>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row>
    <row r="353" ht="14.25" customHeight="1">
      <c r="A353" s="151"/>
      <c r="B353" s="151"/>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row>
    <row r="354" ht="14.25" customHeight="1">
      <c r="A354" s="151"/>
      <c r="B354" s="151"/>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row>
    <row r="355" ht="14.25" customHeight="1">
      <c r="A355" s="151"/>
      <c r="B355" s="151"/>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row>
    <row r="356" ht="14.25" customHeight="1">
      <c r="A356" s="151"/>
      <c r="B356" s="151"/>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row>
    <row r="357" ht="14.25" customHeight="1">
      <c r="A357" s="151"/>
      <c r="B357" s="151"/>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row>
    <row r="358" ht="14.25" customHeight="1">
      <c r="A358" s="151"/>
      <c r="B358" s="151"/>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row>
    <row r="359" ht="14.25" customHeight="1">
      <c r="A359" s="151"/>
      <c r="B359" s="151"/>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row>
    <row r="360" ht="14.25" customHeight="1">
      <c r="A360" s="151"/>
      <c r="B360" s="151"/>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row>
    <row r="361" ht="14.25" customHeight="1">
      <c r="A361" s="151"/>
      <c r="B361" s="151"/>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row>
    <row r="362" ht="14.25" customHeight="1">
      <c r="A362" s="151"/>
      <c r="B362" s="15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row>
    <row r="363" ht="14.25" customHeight="1">
      <c r="A363" s="151"/>
      <c r="B363" s="15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row>
    <row r="364" ht="14.25" customHeight="1">
      <c r="A364" s="151"/>
      <c r="B364" s="151"/>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row>
    <row r="365" ht="14.25" customHeight="1">
      <c r="A365" s="151"/>
      <c r="B365" s="151"/>
      <c r="C365" s="151"/>
      <c r="D365" s="151"/>
      <c r="E365" s="151"/>
      <c r="F365" s="151"/>
      <c r="G365" s="151"/>
      <c r="H365" s="151"/>
      <c r="I365" s="151"/>
      <c r="J365" s="151"/>
      <c r="K365" s="151"/>
      <c r="L365" s="151"/>
      <c r="M365" s="151"/>
      <c r="N365" s="151"/>
      <c r="O365" s="151"/>
      <c r="P365" s="151"/>
      <c r="Q365" s="151"/>
      <c r="R365" s="151"/>
      <c r="S365" s="151"/>
      <c r="T365" s="151"/>
      <c r="U365" s="151"/>
      <c r="V365" s="151"/>
      <c r="W365" s="151"/>
      <c r="X365" s="151"/>
      <c r="Y365" s="151"/>
      <c r="Z365" s="151"/>
    </row>
    <row r="366" ht="14.25" customHeight="1">
      <c r="A366" s="151"/>
      <c r="B366" s="151"/>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row>
    <row r="367" ht="14.25" customHeight="1">
      <c r="A367" s="151"/>
      <c r="B367" s="151"/>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row>
    <row r="368" ht="14.25" customHeight="1">
      <c r="A368" s="151"/>
      <c r="B368" s="151"/>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row>
    <row r="369" ht="14.25" customHeight="1">
      <c r="A369" s="151"/>
      <c r="B369" s="151"/>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row>
    <row r="370" ht="14.25" customHeight="1">
      <c r="A370" s="151"/>
      <c r="B370" s="151"/>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row>
    <row r="371" ht="14.25" customHeight="1">
      <c r="A371" s="151"/>
      <c r="B371" s="151"/>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row>
    <row r="372" ht="14.25" customHeight="1">
      <c r="A372" s="151"/>
      <c r="B372" s="151"/>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row>
    <row r="373" ht="14.25" customHeight="1">
      <c r="A373" s="151"/>
      <c r="B373" s="151"/>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row>
    <row r="374" ht="14.25" customHeight="1">
      <c r="A374" s="151"/>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row>
    <row r="375" ht="14.25" customHeight="1">
      <c r="A375" s="151"/>
      <c r="B375" s="151"/>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row>
    <row r="376" ht="14.25" customHeight="1">
      <c r="A376" s="151"/>
      <c r="B376" s="151"/>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row>
    <row r="377" ht="14.25" customHeight="1">
      <c r="A377" s="151"/>
      <c r="B377" s="151"/>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row>
    <row r="378" ht="14.25" customHeight="1">
      <c r="A378" s="151"/>
      <c r="B378" s="151"/>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row>
    <row r="379" ht="14.25" customHeight="1">
      <c r="A379" s="151"/>
      <c r="B379" s="151"/>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row>
    <row r="380" ht="14.25" customHeight="1">
      <c r="A380" s="151"/>
      <c r="B380" s="151"/>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row>
    <row r="381" ht="14.25" customHeight="1">
      <c r="A381" s="151"/>
      <c r="B381" s="151"/>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row>
    <row r="382" ht="14.25" customHeight="1">
      <c r="A382" s="151"/>
      <c r="B382" s="151"/>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row>
    <row r="383" ht="14.25" customHeight="1">
      <c r="A383" s="151"/>
      <c r="B383" s="151"/>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row>
    <row r="384" ht="14.25" customHeight="1">
      <c r="A384" s="151"/>
      <c r="B384" s="151"/>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row>
    <row r="385" ht="14.25" customHeight="1">
      <c r="A385" s="151"/>
      <c r="B385" s="151"/>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row>
    <row r="386" ht="14.25" customHeight="1">
      <c r="A386" s="151"/>
      <c r="B386" s="151"/>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row>
    <row r="387" ht="14.25" customHeight="1">
      <c r="A387" s="151"/>
      <c r="B387" s="151"/>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row>
    <row r="388" ht="14.25" customHeight="1">
      <c r="A388" s="151"/>
      <c r="B388" s="151"/>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row>
    <row r="389" ht="14.25" customHeight="1">
      <c r="A389" s="151"/>
      <c r="B389" s="151"/>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row>
    <row r="390" ht="14.25" customHeight="1">
      <c r="A390" s="151"/>
      <c r="B390" s="151"/>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row>
    <row r="391" ht="14.25" customHeight="1">
      <c r="A391" s="151"/>
      <c r="B391" s="151"/>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row>
    <row r="392" ht="14.25" customHeight="1">
      <c r="A392" s="151"/>
      <c r="B392" s="151"/>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row>
    <row r="393" ht="14.25" customHeight="1">
      <c r="A393" s="151"/>
      <c r="B393" s="151"/>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row>
    <row r="394" ht="14.25" customHeight="1">
      <c r="A394" s="151"/>
      <c r="B394" s="151"/>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row>
    <row r="395" ht="14.25" customHeight="1">
      <c r="A395" s="151"/>
      <c r="B395" s="151"/>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row>
    <row r="396" ht="14.25" customHeight="1">
      <c r="A396" s="151"/>
      <c r="B396" s="151"/>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row>
    <row r="397" ht="14.25" customHeight="1">
      <c r="A397" s="151"/>
      <c r="B397" s="151"/>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row>
    <row r="398" ht="14.25" customHeight="1">
      <c r="A398" s="151"/>
      <c r="B398" s="151"/>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row>
    <row r="399" ht="14.25" customHeight="1">
      <c r="A399" s="151"/>
      <c r="B399" s="151"/>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c r="Y399" s="151"/>
      <c r="Z399" s="151"/>
    </row>
    <row r="400" ht="14.25" customHeight="1">
      <c r="A400" s="151"/>
      <c r="B400" s="151"/>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row>
    <row r="401" ht="14.25" customHeight="1">
      <c r="A401" s="151"/>
      <c r="B401" s="151"/>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row>
    <row r="402" ht="14.25" customHeight="1">
      <c r="A402" s="151"/>
      <c r="B402" s="151"/>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row>
    <row r="403" ht="14.25" customHeight="1">
      <c r="A403" s="151"/>
      <c r="B403" s="151"/>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row>
    <row r="404" ht="14.25" customHeight="1">
      <c r="A404" s="151"/>
      <c r="B404" s="151"/>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row>
    <row r="405" ht="14.25" customHeight="1">
      <c r="A405" s="151"/>
      <c r="B405" s="151"/>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row>
    <row r="406" ht="14.25" customHeight="1">
      <c r="A406" s="151"/>
      <c r="B406" s="151"/>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row>
    <row r="407" ht="14.25" customHeight="1">
      <c r="A407" s="151"/>
      <c r="B407" s="151"/>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row>
    <row r="408" ht="14.25" customHeight="1">
      <c r="A408" s="151"/>
      <c r="B408" s="151"/>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row>
    <row r="409" ht="14.25" customHeight="1">
      <c r="A409" s="151"/>
      <c r="B409" s="151"/>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row>
    <row r="410" ht="14.25" customHeight="1">
      <c r="A410" s="151"/>
      <c r="B410" s="151"/>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row>
    <row r="411" ht="14.25" customHeight="1">
      <c r="A411" s="151"/>
      <c r="B411" s="151"/>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row>
    <row r="412" ht="14.25" customHeight="1">
      <c r="A412" s="151"/>
      <c r="B412" s="151"/>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row>
    <row r="413" ht="14.25" customHeight="1">
      <c r="A413" s="151"/>
      <c r="B413" s="151"/>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row>
    <row r="414" ht="14.25" customHeight="1">
      <c r="A414" s="151"/>
      <c r="B414" s="151"/>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row>
    <row r="415" ht="14.25" customHeight="1">
      <c r="A415" s="151"/>
      <c r="B415" s="151"/>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row>
    <row r="416" ht="14.25" customHeight="1">
      <c r="A416" s="151"/>
      <c r="B416" s="151"/>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row>
    <row r="417" ht="14.25" customHeight="1">
      <c r="A417" s="151"/>
      <c r="B417" s="151"/>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row>
    <row r="418" ht="14.25" customHeight="1">
      <c r="A418" s="151"/>
      <c r="B418" s="151"/>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row>
    <row r="419" ht="14.25" customHeight="1">
      <c r="A419" s="151"/>
      <c r="B419" s="151"/>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row>
    <row r="420" ht="14.25" customHeight="1">
      <c r="A420" s="151"/>
      <c r="B420" s="151"/>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row>
    <row r="421" ht="14.25" customHeight="1">
      <c r="A421" s="151"/>
      <c r="B421" s="151"/>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row>
    <row r="422" ht="14.25" customHeight="1">
      <c r="A422" s="151"/>
      <c r="B422" s="151"/>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row>
    <row r="423" ht="14.25" customHeight="1">
      <c r="A423" s="151"/>
      <c r="B423" s="151"/>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row>
    <row r="424" ht="14.25" customHeight="1">
      <c r="A424" s="151"/>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row>
    <row r="425" ht="14.25" customHeight="1">
      <c r="A425" s="151"/>
      <c r="B425" s="151"/>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row>
    <row r="426" ht="14.25" customHeight="1">
      <c r="A426" s="151"/>
      <c r="B426" s="151"/>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row>
    <row r="427" ht="14.25" customHeight="1">
      <c r="A427" s="151"/>
      <c r="B427" s="151"/>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row>
    <row r="428" ht="14.25" customHeight="1">
      <c r="A428" s="151"/>
      <c r="B428" s="151"/>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row>
    <row r="429" ht="14.25" customHeight="1">
      <c r="A429" s="151"/>
      <c r="B429" s="151"/>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row>
    <row r="430" ht="14.25" customHeight="1">
      <c r="A430" s="151"/>
      <c r="B430" s="151"/>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row>
    <row r="431" ht="14.25" customHeight="1">
      <c r="A431" s="151"/>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row>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0">
    <mergeCell ref="B7:C7"/>
    <mergeCell ref="B8:C8"/>
    <mergeCell ref="B9:C9"/>
    <mergeCell ref="B10:C10"/>
    <mergeCell ref="B11:C11"/>
    <mergeCell ref="B12:C12"/>
    <mergeCell ref="B15:D15"/>
    <mergeCell ref="K2:L2"/>
    <mergeCell ref="B3:C3"/>
    <mergeCell ref="K3:L3"/>
    <mergeCell ref="B4:L4"/>
    <mergeCell ref="B5:L5"/>
    <mergeCell ref="B6:L6"/>
    <mergeCell ref="D7:L7"/>
    <mergeCell ref="G8:L8"/>
    <mergeCell ref="D9:L9"/>
    <mergeCell ref="D10:F10"/>
    <mergeCell ref="K12:L12"/>
    <mergeCell ref="I13:J13"/>
    <mergeCell ref="C16:H16"/>
    <mergeCell ref="C17:H17"/>
    <mergeCell ref="B18:L18"/>
    <mergeCell ref="C19:H19"/>
    <mergeCell ref="C20:H20"/>
    <mergeCell ref="C21:H21"/>
    <mergeCell ref="C22:H22"/>
    <mergeCell ref="C23:H23"/>
    <mergeCell ref="C24:H24"/>
    <mergeCell ref="C25:H25"/>
    <mergeCell ref="C26:H26"/>
    <mergeCell ref="C27:H27"/>
    <mergeCell ref="C28:H28"/>
    <mergeCell ref="C29:H29"/>
    <mergeCell ref="C30:H30"/>
    <mergeCell ref="C31:H31"/>
    <mergeCell ref="C32:H32"/>
    <mergeCell ref="C33:H33"/>
    <mergeCell ref="C34:H34"/>
    <mergeCell ref="C35:H35"/>
    <mergeCell ref="C36:H36"/>
    <mergeCell ref="C37:H37"/>
    <mergeCell ref="C38:H38"/>
    <mergeCell ref="C39:H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C72:H72"/>
    <mergeCell ref="C73:H73"/>
    <mergeCell ref="C74:H74"/>
    <mergeCell ref="C75:H75"/>
    <mergeCell ref="C76:H76"/>
    <mergeCell ref="C77:H77"/>
    <mergeCell ref="C78:H78"/>
    <mergeCell ref="C79:H79"/>
    <mergeCell ref="C80:H80"/>
    <mergeCell ref="C81:H81"/>
    <mergeCell ref="C82:H82"/>
    <mergeCell ref="C83:H83"/>
    <mergeCell ref="C84:H84"/>
    <mergeCell ref="C85:H85"/>
    <mergeCell ref="C86:H86"/>
    <mergeCell ref="C87:H87"/>
    <mergeCell ref="C88:H88"/>
    <mergeCell ref="C89:H89"/>
    <mergeCell ref="C90:H90"/>
    <mergeCell ref="C91:H91"/>
    <mergeCell ref="C92:H92"/>
    <mergeCell ref="C93:H93"/>
    <mergeCell ref="C94:H94"/>
    <mergeCell ref="C95:H95"/>
    <mergeCell ref="C96:H96"/>
    <mergeCell ref="C97:H97"/>
    <mergeCell ref="C98:H98"/>
    <mergeCell ref="C99:H99"/>
    <mergeCell ref="C100:H100"/>
    <mergeCell ref="C101:H101"/>
    <mergeCell ref="C102:H102"/>
    <mergeCell ref="C103:H103"/>
    <mergeCell ref="C104:H104"/>
    <mergeCell ref="C105:H105"/>
    <mergeCell ref="C106:H106"/>
    <mergeCell ref="C107:H107"/>
    <mergeCell ref="C108:H108"/>
    <mergeCell ref="C109:H109"/>
    <mergeCell ref="C110:H110"/>
    <mergeCell ref="C111:H111"/>
    <mergeCell ref="C112:H112"/>
    <mergeCell ref="C113:H113"/>
    <mergeCell ref="C114:H114"/>
    <mergeCell ref="C115:H115"/>
    <mergeCell ref="C116:H116"/>
    <mergeCell ref="C117:H117"/>
    <mergeCell ref="C118:H118"/>
    <mergeCell ref="C119:H119"/>
    <mergeCell ref="C120:H120"/>
    <mergeCell ref="C121:H121"/>
    <mergeCell ref="C122:H122"/>
    <mergeCell ref="C123:H123"/>
    <mergeCell ref="C124:H124"/>
    <mergeCell ref="C125:H125"/>
    <mergeCell ref="C126:H126"/>
    <mergeCell ref="C127:H127"/>
    <mergeCell ref="C128:H128"/>
    <mergeCell ref="C129:H129"/>
    <mergeCell ref="C130:H130"/>
    <mergeCell ref="C131:H131"/>
    <mergeCell ref="C132:H132"/>
    <mergeCell ref="C133:H133"/>
    <mergeCell ref="C134:H134"/>
    <mergeCell ref="C135:H135"/>
    <mergeCell ref="C136:H136"/>
    <mergeCell ref="C137:H137"/>
    <mergeCell ref="C138:H138"/>
    <mergeCell ref="C139:H139"/>
    <mergeCell ref="C140:H140"/>
    <mergeCell ref="C141:H141"/>
    <mergeCell ref="C142:H142"/>
    <mergeCell ref="C143:H143"/>
    <mergeCell ref="C193:H193"/>
    <mergeCell ref="C194:H194"/>
    <mergeCell ref="C195:H195"/>
    <mergeCell ref="C196:H196"/>
    <mergeCell ref="C197:H197"/>
    <mergeCell ref="C198:H198"/>
    <mergeCell ref="C199:H199"/>
    <mergeCell ref="C200:H200"/>
    <mergeCell ref="C201:H201"/>
    <mergeCell ref="C202:H202"/>
    <mergeCell ref="C203:H203"/>
    <mergeCell ref="C204:H204"/>
    <mergeCell ref="C205:H205"/>
    <mergeCell ref="C206:H206"/>
    <mergeCell ref="C207:H207"/>
    <mergeCell ref="C208:H208"/>
    <mergeCell ref="C209:H209"/>
    <mergeCell ref="C210:H210"/>
    <mergeCell ref="C211:H211"/>
    <mergeCell ref="C212:H212"/>
    <mergeCell ref="C213:H213"/>
    <mergeCell ref="C214:H214"/>
    <mergeCell ref="C215:H215"/>
    <mergeCell ref="C216:H216"/>
    <mergeCell ref="C217:H217"/>
    <mergeCell ref="C218:H218"/>
    <mergeCell ref="C219:H219"/>
    <mergeCell ref="B220:L220"/>
    <mergeCell ref="C221:H221"/>
    <mergeCell ref="C222:H222"/>
    <mergeCell ref="B224:D224"/>
    <mergeCell ref="E224:H224"/>
    <mergeCell ref="J224:L224"/>
    <mergeCell ref="D226:H226"/>
    <mergeCell ref="J226:L226"/>
    <mergeCell ref="B231:C231"/>
    <mergeCell ref="D231:G231"/>
    <mergeCell ref="B227:C227"/>
    <mergeCell ref="B228:C228"/>
    <mergeCell ref="D228:G228"/>
    <mergeCell ref="B229:C229"/>
    <mergeCell ref="D229:E229"/>
    <mergeCell ref="B230:C230"/>
    <mergeCell ref="D230:E230"/>
    <mergeCell ref="C144:H144"/>
    <mergeCell ref="C145:H145"/>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 ref="C160:H160"/>
    <mergeCell ref="C161:H161"/>
    <mergeCell ref="C162:H162"/>
    <mergeCell ref="B163:L163"/>
    <mergeCell ref="C164:H164"/>
    <mergeCell ref="C165:H165"/>
    <mergeCell ref="C166:H166"/>
    <mergeCell ref="C167:H167"/>
    <mergeCell ref="C168:H168"/>
    <mergeCell ref="C169:H169"/>
    <mergeCell ref="C170:H170"/>
    <mergeCell ref="C171:H171"/>
    <mergeCell ref="C172:H172"/>
    <mergeCell ref="C173:H173"/>
    <mergeCell ref="C174:H174"/>
    <mergeCell ref="C175:H175"/>
    <mergeCell ref="C176:H176"/>
    <mergeCell ref="C177:H177"/>
    <mergeCell ref="C178:H178"/>
    <mergeCell ref="C179:H179"/>
    <mergeCell ref="C180:H180"/>
    <mergeCell ref="C181:H181"/>
    <mergeCell ref="C182:H182"/>
    <mergeCell ref="C183:H183"/>
    <mergeCell ref="C184:H184"/>
    <mergeCell ref="C185:H185"/>
    <mergeCell ref="C186:H186"/>
    <mergeCell ref="C187:H187"/>
    <mergeCell ref="C188:H188"/>
    <mergeCell ref="C189:H189"/>
    <mergeCell ref="C190:H190"/>
    <mergeCell ref="C191:H191"/>
    <mergeCell ref="C192:H192"/>
  </mergeCells>
  <conditionalFormatting sqref="B6:L6">
    <cfRule type="cellIs" dxfId="4" priority="1" operator="equal">
      <formula>$P$7</formula>
    </cfRule>
  </conditionalFormatting>
  <conditionalFormatting sqref="D7:L7">
    <cfRule type="cellIs" dxfId="5" priority="2" operator="equal">
      <formula>"(za ovo razdoblje i ovu vrstu obveznika obrazac se ne popunjava)"</formula>
    </cfRule>
  </conditionalFormatting>
  <conditionalFormatting sqref="J19:K162 J164:K213 J215:K219 J221:K222">
    <cfRule type="cellIs" dxfId="7" priority="3" operator="lessThan">
      <formula>0</formula>
    </cfRule>
  </conditionalFormatting>
  <conditionalFormatting sqref="J19:K162 J164:K219 J221:K222">
    <cfRule type="cellIs" dxfId="8" priority="4" operator="notEqual">
      <formula>ROUND(J19,2)</formula>
    </cfRule>
  </conditionalFormatting>
  <dataValidations>
    <dataValidation type="decimal" operator="greaterThanOrEqual" allowBlank="1" showInputMessage="1" showErrorMessage="1" prompt="Nedozvoljen unos - Dozvoljen je samo upis pozitivnih brojeva zaokruženih na 2 decimale, ako je iznos nula (tj. nema podatka), upišite nulu" sqref="J168:K219 J221:K222">
      <formula1>0.0</formula1>
    </dataValidation>
    <dataValidation type="decimal" operator="greaterThanOrEqual" allowBlank="1" showInputMessage="1" showErrorMessage="1" prompt="Nedozvoljen unos - Dozvoljen je samo upis pozitivnih brojeva, ako je iznos nula (tj. nema podatka), upišite nulu" sqref="J19:K162">
      <formula1>0.0</formula1>
    </dataValidation>
    <dataValidation type="decimal" operator="greaterThanOrEqual" allowBlank="1" showInputMessage="1" showErrorMessage="1" prompt="Nedozvoljen unos - Dozvoljen je samo upis pozitivnih cijelih brojeva, ako je iznos nula (tj. nema podatka), upišite nulu" sqref="J164:K167">
      <formula1>0.0</formula1>
    </dataValidation>
  </dataValidations>
  <printOptions/>
  <pageMargins bottom="0.75" footer="0.0" header="0.0" left="0.7" right="0.7" top="0.75"/>
  <pageSetup orientation="landscape"/>
  <headerFooter>
    <oddFooter>&amp;RStranica: &amp;P</oddFooter>
  </headerFooter>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0.88"/>
    <col customWidth="1" min="2" max="2" width="5.75"/>
    <col customWidth="1" min="3" max="8" width="12.75"/>
    <col customWidth="1" min="9" max="9" width="4.25"/>
    <col customWidth="1" min="10" max="11" width="15.75"/>
    <col customWidth="1" min="12" max="12" width="6.75"/>
    <col customWidth="1" min="13" max="13" width="0.88"/>
    <col customWidth="1" hidden="1" min="14" max="17" width="9.13"/>
    <col customWidth="1" min="18" max="26" width="8.0"/>
  </cols>
  <sheetData>
    <row r="1" ht="24.75" customHeight="1">
      <c r="A1" s="1"/>
      <c r="B1" s="2" t="s">
        <v>0</v>
      </c>
      <c r="C1" s="3" t="s">
        <v>13</v>
      </c>
      <c r="D1" s="3" t="s">
        <v>1</v>
      </c>
      <c r="E1" s="3" t="s">
        <v>2</v>
      </c>
      <c r="F1" s="4" t="s">
        <v>3</v>
      </c>
      <c r="G1" s="3" t="s">
        <v>4</v>
      </c>
      <c r="H1" s="3" t="s">
        <v>5</v>
      </c>
      <c r="I1" s="3"/>
      <c r="J1" s="3" t="s">
        <v>6</v>
      </c>
      <c r="K1" s="6" t="s">
        <v>7</v>
      </c>
      <c r="L1" s="51"/>
      <c r="M1" s="1"/>
      <c r="N1" s="1"/>
      <c r="O1" s="1"/>
      <c r="P1" s="1"/>
      <c r="Q1" s="1"/>
      <c r="R1" s="1"/>
      <c r="S1" s="1"/>
      <c r="T1" s="1"/>
      <c r="U1" s="1"/>
      <c r="V1" s="1"/>
      <c r="W1" s="1"/>
      <c r="X1" s="1"/>
      <c r="Y1" s="1"/>
      <c r="Z1" s="1"/>
    </row>
    <row r="2" ht="4.5" customHeight="1">
      <c r="A2" s="151"/>
      <c r="B2" s="152"/>
      <c r="C2" s="151"/>
      <c r="D2" s="151"/>
      <c r="E2" s="151"/>
      <c r="F2" s="151"/>
      <c r="G2" s="151"/>
      <c r="H2" s="151"/>
      <c r="I2" s="151"/>
      <c r="J2" s="151"/>
      <c r="K2" s="153"/>
      <c r="M2" s="151"/>
      <c r="N2" s="151"/>
      <c r="O2" s="151"/>
      <c r="P2" s="151"/>
      <c r="Q2" s="151"/>
      <c r="R2" s="151"/>
      <c r="S2" s="151"/>
      <c r="T2" s="151"/>
      <c r="U2" s="151"/>
      <c r="V2" s="151"/>
      <c r="W2" s="151"/>
      <c r="X2" s="151"/>
      <c r="Y2" s="151"/>
      <c r="Z2" s="151"/>
    </row>
    <row r="3" ht="30.0" customHeight="1">
      <c r="A3" s="63"/>
      <c r="B3" s="154" t="s">
        <v>2400</v>
      </c>
      <c r="C3" s="155"/>
      <c r="D3" s="63"/>
      <c r="E3" s="63"/>
      <c r="F3" s="156"/>
      <c r="G3" s="156"/>
      <c r="H3" s="156"/>
      <c r="I3" s="156"/>
      <c r="J3" s="156"/>
      <c r="K3" s="157" t="s">
        <v>2401</v>
      </c>
      <c r="L3" s="155"/>
      <c r="M3" s="63"/>
      <c r="N3" s="63"/>
      <c r="O3" s="63"/>
      <c r="P3" s="63"/>
      <c r="Q3" s="63"/>
      <c r="R3" s="63"/>
      <c r="S3" s="63"/>
      <c r="T3" s="63"/>
      <c r="U3" s="63"/>
      <c r="V3" s="63"/>
      <c r="W3" s="63"/>
      <c r="X3" s="63"/>
      <c r="Y3" s="63"/>
      <c r="Z3" s="63"/>
    </row>
    <row r="4" ht="30.0" customHeight="1">
      <c r="A4" s="63"/>
      <c r="B4" s="158" t="s">
        <v>2402</v>
      </c>
      <c r="M4" s="63"/>
      <c r="N4" s="63"/>
      <c r="O4" s="63"/>
      <c r="P4" s="63"/>
      <c r="Q4" s="63"/>
      <c r="R4" s="63"/>
      <c r="S4" s="63"/>
      <c r="T4" s="63"/>
      <c r="U4" s="63"/>
      <c r="V4" s="63"/>
      <c r="W4" s="63"/>
      <c r="X4" s="63"/>
      <c r="Y4" s="63"/>
      <c r="Z4" s="63"/>
    </row>
    <row r="5" ht="30.0" customHeight="1">
      <c r="A5" s="63"/>
      <c r="B5" s="278" t="s">
        <v>2403</v>
      </c>
      <c r="M5" s="63"/>
      <c r="N5" s="63"/>
      <c r="O5" s="63"/>
      <c r="P5" s="63"/>
      <c r="Q5" s="63"/>
      <c r="R5" s="63"/>
      <c r="S5" s="63"/>
      <c r="T5" s="63"/>
      <c r="U5" s="63"/>
      <c r="V5" s="63"/>
      <c r="W5" s="63"/>
      <c r="X5" s="63"/>
      <c r="Y5" s="63"/>
      <c r="Z5" s="63"/>
    </row>
    <row r="6" ht="19.5" customHeight="1">
      <c r="A6" s="152"/>
      <c r="B6" s="160" t="str">
        <f>IF(OR(RefStr!J15="",RefStr!J19=""),P7,IF(RefStr!P4=1,"za razdoblje "&amp;TEXT(RefStr!E5,"dd.MM.YYYY.")&amp;" do "&amp;TEXT(RefStr!G5,"dd.MM.YYYY."),P6))</f>
        <v>- ne popunjava se za odabrano razdoblje -</v>
      </c>
      <c r="M6" s="152"/>
      <c r="N6" s="152"/>
      <c r="O6" s="152"/>
      <c r="P6" s="63" t="s">
        <v>1955</v>
      </c>
      <c r="Q6" s="152"/>
      <c r="R6" s="152"/>
      <c r="S6" s="152"/>
      <c r="T6" s="152"/>
      <c r="U6" s="152"/>
      <c r="V6" s="152"/>
      <c r="W6" s="152"/>
      <c r="X6" s="152"/>
      <c r="Y6" s="152"/>
      <c r="Z6" s="152"/>
    </row>
    <row r="7" ht="18.0" customHeight="1">
      <c r="A7" s="151"/>
      <c r="B7" s="161" t="s">
        <v>92</v>
      </c>
      <c r="D7" s="162" t="str">
        <f>IF(RefStr!P4=1,IF(RefStr!C7&lt;&gt;"",RefStr!C7,""),"")</f>
        <v/>
      </c>
      <c r="E7" s="163"/>
      <c r="F7" s="163"/>
      <c r="G7" s="163"/>
      <c r="H7" s="163"/>
      <c r="I7" s="163"/>
      <c r="J7" s="163"/>
      <c r="K7" s="163"/>
      <c r="L7" s="163"/>
      <c r="M7" s="151"/>
      <c r="N7" s="151"/>
      <c r="O7" s="151"/>
      <c r="P7" s="63" t="s">
        <v>1956</v>
      </c>
      <c r="Q7" s="151"/>
      <c r="R7" s="151"/>
      <c r="S7" s="151"/>
      <c r="T7" s="151"/>
      <c r="U7" s="151"/>
      <c r="V7" s="151"/>
      <c r="W7" s="151"/>
      <c r="X7" s="151"/>
      <c r="Y7" s="151"/>
      <c r="Z7" s="151"/>
    </row>
    <row r="8" ht="18.0" customHeight="1">
      <c r="A8" s="151"/>
      <c r="B8" s="161" t="s">
        <v>94</v>
      </c>
      <c r="D8" s="164" t="str">
        <f>IF(RefStr!P4=1,IF(RefStr!C9&lt;&gt;"",RefStr!C9,""),"")</f>
        <v/>
      </c>
      <c r="E8" s="165"/>
      <c r="F8" s="161" t="s">
        <v>95</v>
      </c>
      <c r="G8" s="166" t="str">
        <f>IF(RefStr!P4=1,IF(RefStr!E9&lt;&gt;"",RefStr!E9,""),"")</f>
        <v/>
      </c>
      <c r="H8" s="163"/>
      <c r="I8" s="163"/>
      <c r="J8" s="163"/>
      <c r="K8" s="163"/>
      <c r="L8" s="163"/>
      <c r="M8" s="151"/>
      <c r="N8" s="151"/>
      <c r="O8" s="151"/>
      <c r="P8" s="151"/>
      <c r="Q8" s="151"/>
      <c r="R8" s="151"/>
      <c r="S8" s="151"/>
      <c r="T8" s="151"/>
      <c r="U8" s="151"/>
      <c r="V8" s="151"/>
      <c r="W8" s="151"/>
      <c r="X8" s="151"/>
      <c r="Y8" s="151"/>
      <c r="Z8" s="151"/>
    </row>
    <row r="9" ht="18.0" customHeight="1">
      <c r="A9" s="151"/>
      <c r="B9" s="161" t="s">
        <v>98</v>
      </c>
      <c r="D9" s="166" t="str">
        <f>IF(RefStr!P4=1,IF(RefStr!C11&lt;&gt;"",RefStr!C11,""),"")</f>
        <v/>
      </c>
      <c r="E9" s="163"/>
      <c r="F9" s="163"/>
      <c r="G9" s="163"/>
      <c r="H9" s="163"/>
      <c r="I9" s="163"/>
      <c r="J9" s="163"/>
      <c r="K9" s="163"/>
      <c r="L9" s="163"/>
      <c r="M9" s="151"/>
      <c r="N9" s="151"/>
      <c r="O9" s="151"/>
      <c r="P9" s="151"/>
      <c r="Q9" s="151"/>
      <c r="R9" s="151"/>
      <c r="S9" s="151"/>
      <c r="T9" s="151"/>
      <c r="U9" s="151"/>
      <c r="V9" s="151"/>
      <c r="W9" s="151"/>
      <c r="X9" s="151"/>
      <c r="Y9" s="151"/>
      <c r="Z9" s="151"/>
    </row>
    <row r="10" ht="18.0" customHeight="1">
      <c r="A10" s="151"/>
      <c r="B10" s="161" t="s">
        <v>102</v>
      </c>
      <c r="D10" s="279" t="str">
        <f>IF(RefStr!P4=1,IF(RefStr!C13&lt;&gt;"",RefStr!C13,""),"")</f>
        <v/>
      </c>
      <c r="E10" s="163"/>
      <c r="F10" s="163"/>
      <c r="G10" s="168"/>
      <c r="H10" s="168"/>
      <c r="I10" s="169"/>
      <c r="J10" s="161" t="s">
        <v>97</v>
      </c>
      <c r="K10" s="170" t="str">
        <f>IF(RefStr!P4=1,IF(RefStr!J9&lt;&gt;"",RefStr!J9,""),"")</f>
        <v/>
      </c>
      <c r="L10" s="169"/>
      <c r="M10" s="151"/>
      <c r="N10" s="151"/>
      <c r="O10" s="151"/>
      <c r="P10" s="151"/>
      <c r="Q10" s="151"/>
      <c r="R10" s="151"/>
      <c r="S10" s="151"/>
      <c r="T10" s="151"/>
      <c r="U10" s="151"/>
      <c r="V10" s="151"/>
      <c r="W10" s="151"/>
      <c r="X10" s="151"/>
      <c r="Y10" s="151"/>
      <c r="Z10" s="151"/>
    </row>
    <row r="11" ht="18.0" customHeight="1">
      <c r="A11" s="151"/>
      <c r="B11" s="171" t="s">
        <v>105</v>
      </c>
      <c r="D11" s="166" t="str">
        <f>IF(RefStr!P4=1,IF(RefStr!C15&lt;&gt;"",RefStr!C15,""),"")</f>
        <v/>
      </c>
      <c r="E11" s="172" t="str">
        <f>IF(RefStr!D15&lt;&gt;"",RefStr!D15,"")</f>
        <v>Djelatnosti strukovnih članskih organizacija</v>
      </c>
      <c r="F11" s="173"/>
      <c r="G11" s="169"/>
      <c r="H11" s="169"/>
      <c r="I11" s="169"/>
      <c r="J11" s="171" t="s">
        <v>100</v>
      </c>
      <c r="K11" s="174" t="str">
        <f>IF(RefStr!P4=1,IF(RefStr!J11&lt;&gt;"",RefStr!J11,""),"")</f>
        <v/>
      </c>
      <c r="L11" s="169"/>
      <c r="M11" s="151"/>
      <c r="N11" s="151"/>
      <c r="O11" s="151"/>
      <c r="P11" s="151"/>
      <c r="Q11" s="151"/>
      <c r="R11" s="151"/>
      <c r="S11" s="151"/>
      <c r="T11" s="151"/>
      <c r="U11" s="151"/>
      <c r="V11" s="151"/>
      <c r="W11" s="151"/>
      <c r="X11" s="151"/>
      <c r="Y11" s="151"/>
      <c r="Z11" s="151"/>
    </row>
    <row r="12" ht="18.0" customHeight="1">
      <c r="A12" s="151"/>
      <c r="B12" s="161" t="s">
        <v>109</v>
      </c>
      <c r="D12" s="166" t="str">
        <f>IF(RefStr!P4=1,IF(RefStr!C17&lt;&gt;"",RefStr!C17,""),"")</f>
        <v/>
      </c>
      <c r="E12" s="172" t="str">
        <f>IF(RefStr!D17&lt;&gt;"",RefStr!D17,"")</f>
        <v>Grad/općina: GRAD ZAGREB</v>
      </c>
      <c r="F12" s="168"/>
      <c r="G12" s="168"/>
      <c r="H12" s="168"/>
      <c r="I12" s="175"/>
      <c r="J12" s="171" t="s">
        <v>104</v>
      </c>
      <c r="K12" s="176" t="str">
        <f>IF(RefStr!P4=1,IF(RefStr!J13&lt;&gt;"",RefStr!J13,""),"")</f>
        <v/>
      </c>
      <c r="L12" s="163"/>
      <c r="M12" s="151"/>
      <c r="N12" s="151"/>
      <c r="O12" s="151"/>
      <c r="P12" s="151"/>
      <c r="Q12" s="151"/>
      <c r="R12" s="151"/>
      <c r="S12" s="151"/>
      <c r="T12" s="151"/>
      <c r="U12" s="151"/>
      <c r="V12" s="151"/>
      <c r="W12" s="151"/>
      <c r="X12" s="151"/>
      <c r="Y12" s="151"/>
      <c r="Z12" s="151"/>
    </row>
    <row r="13" ht="18.0" customHeight="1">
      <c r="A13" s="151"/>
      <c r="B13" s="169"/>
      <c r="C13" s="177"/>
      <c r="D13" s="178"/>
      <c r="E13" s="179"/>
      <c r="F13" s="179"/>
      <c r="G13" s="179"/>
      <c r="H13" s="179"/>
      <c r="I13" s="171" t="s">
        <v>107</v>
      </c>
      <c r="K13" s="280" t="str">
        <f>IF(RefStr!P4=1,IF(RefStr!J15&lt;&gt;"",RefStr!J15,""),"")</f>
        <v/>
      </c>
      <c r="L13" s="169"/>
      <c r="M13" s="151"/>
      <c r="N13" s="151"/>
      <c r="O13" s="151"/>
      <c r="P13" s="151"/>
      <c r="Q13" s="151"/>
      <c r="R13" s="151"/>
      <c r="S13" s="151"/>
      <c r="T13" s="151"/>
      <c r="U13" s="151"/>
      <c r="V13" s="151"/>
      <c r="W13" s="151"/>
      <c r="X13" s="151"/>
      <c r="Y13" s="151"/>
      <c r="Z13" s="151"/>
    </row>
    <row r="14" ht="18.0" customHeight="1">
      <c r="A14" s="151"/>
      <c r="B14" s="161"/>
      <c r="C14" s="161"/>
      <c r="D14" s="179"/>
      <c r="E14" s="179"/>
      <c r="F14" s="179"/>
      <c r="G14" s="179"/>
      <c r="H14" s="179"/>
      <c r="I14" s="169"/>
      <c r="J14" s="171" t="s">
        <v>110</v>
      </c>
      <c r="K14" s="181" t="str">
        <f>IF(RefStr!P4=1,IF(RefStr!J17&lt;&gt;"",RefStr!J17,""),"")</f>
        <v/>
      </c>
      <c r="L14" s="182"/>
      <c r="M14" s="151"/>
      <c r="N14" s="151"/>
      <c r="O14" s="151"/>
      <c r="P14" s="151"/>
      <c r="Q14" s="151"/>
      <c r="R14" s="151"/>
      <c r="S14" s="151"/>
      <c r="T14" s="151"/>
      <c r="U14" s="151"/>
      <c r="V14" s="151"/>
      <c r="W14" s="151"/>
      <c r="X14" s="151"/>
      <c r="Y14" s="151"/>
      <c r="Z14" s="151"/>
    </row>
    <row r="15" ht="15.0" customHeight="1">
      <c r="A15" s="63"/>
      <c r="B15" s="183" t="str">
        <f>"Verzija Excel datoteke: "&amp;MID(PraviPod707!G30,1,1)&amp;"."&amp;MID(PraviPod707!G30,2,1)&amp;"."&amp;MID(PraviPod707!G30,3,1)&amp;"."</f>
        <v>Verzija Excel datoteke: 6.0.6.</v>
      </c>
      <c r="E15" s="63"/>
      <c r="F15" s="184"/>
      <c r="G15" s="184"/>
      <c r="H15" s="184"/>
      <c r="I15" s="95"/>
      <c r="J15" s="95"/>
      <c r="K15" s="185"/>
      <c r="L15" s="186" t="s">
        <v>116</v>
      </c>
      <c r="M15" s="63"/>
      <c r="N15" s="63"/>
      <c r="O15" s="63"/>
      <c r="P15" s="63"/>
      <c r="Q15" s="63"/>
      <c r="R15" s="63"/>
      <c r="S15" s="63"/>
      <c r="T15" s="63"/>
      <c r="U15" s="63"/>
      <c r="V15" s="63"/>
      <c r="W15" s="63"/>
      <c r="X15" s="63"/>
      <c r="Y15" s="63"/>
      <c r="Z15" s="63"/>
    </row>
    <row r="16" ht="34.5" customHeight="1">
      <c r="A16" s="63"/>
      <c r="B16" s="187" t="s">
        <v>2404</v>
      </c>
      <c r="C16" s="188" t="s">
        <v>1958</v>
      </c>
      <c r="D16" s="24"/>
      <c r="E16" s="24"/>
      <c r="F16" s="24"/>
      <c r="G16" s="24"/>
      <c r="H16" s="189"/>
      <c r="I16" s="190" t="s">
        <v>27</v>
      </c>
      <c r="J16" s="3" t="s">
        <v>164</v>
      </c>
      <c r="K16" s="3" t="s">
        <v>165</v>
      </c>
      <c r="L16" s="191" t="s">
        <v>2148</v>
      </c>
      <c r="M16" s="63"/>
      <c r="N16" s="63"/>
      <c r="O16" s="63"/>
      <c r="P16" s="63"/>
      <c r="Q16" s="63"/>
      <c r="R16" s="63"/>
      <c r="S16" s="63"/>
      <c r="T16" s="63"/>
      <c r="U16" s="63"/>
      <c r="V16" s="63"/>
      <c r="W16" s="63"/>
      <c r="X16" s="63"/>
      <c r="Y16" s="63"/>
      <c r="Z16" s="63"/>
    </row>
    <row r="17" ht="12.0" customHeight="1">
      <c r="A17" s="63"/>
      <c r="B17" s="108">
        <v>1.0</v>
      </c>
      <c r="C17" s="192">
        <v>2.0</v>
      </c>
      <c r="D17" s="24"/>
      <c r="E17" s="24"/>
      <c r="F17" s="24"/>
      <c r="G17" s="24"/>
      <c r="H17" s="193"/>
      <c r="I17" s="194">
        <v>3.0</v>
      </c>
      <c r="J17" s="194">
        <v>4.0</v>
      </c>
      <c r="K17" s="108">
        <v>5.0</v>
      </c>
      <c r="L17" s="108">
        <v>6.0</v>
      </c>
      <c r="M17" s="63"/>
      <c r="N17" s="63"/>
      <c r="O17" s="63"/>
      <c r="P17" s="63"/>
      <c r="Q17" s="63"/>
      <c r="R17" s="63"/>
      <c r="S17" s="63"/>
      <c r="T17" s="63"/>
      <c r="U17" s="63"/>
      <c r="V17" s="63"/>
      <c r="W17" s="63"/>
      <c r="X17" s="63"/>
      <c r="Y17" s="63"/>
      <c r="Z17" s="63"/>
    </row>
    <row r="18" ht="15.0" customHeight="1">
      <c r="A18" s="63"/>
      <c r="B18" s="195" t="s">
        <v>2405</v>
      </c>
      <c r="C18" s="24"/>
      <c r="D18" s="24"/>
      <c r="E18" s="24"/>
      <c r="F18" s="24"/>
      <c r="G18" s="24"/>
      <c r="H18" s="24"/>
      <c r="I18" s="24"/>
      <c r="J18" s="24"/>
      <c r="K18" s="24"/>
      <c r="L18" s="25"/>
      <c r="M18" s="63"/>
      <c r="N18" s="63"/>
      <c r="O18" s="63"/>
      <c r="P18" s="63"/>
      <c r="Q18" s="63"/>
      <c r="R18" s="63"/>
      <c r="S18" s="63"/>
      <c r="T18" s="63"/>
      <c r="U18" s="63"/>
      <c r="V18" s="63"/>
      <c r="W18" s="63"/>
      <c r="X18" s="63"/>
      <c r="Y18" s="63"/>
      <c r="Z18" s="63"/>
    </row>
    <row r="19" ht="12.75" customHeight="1">
      <c r="A19" s="63"/>
      <c r="B19" s="281" t="s">
        <v>2406</v>
      </c>
      <c r="C19" s="282" t="s">
        <v>2407</v>
      </c>
      <c r="D19" s="114"/>
      <c r="E19" s="114"/>
      <c r="F19" s="114"/>
      <c r="G19" s="114"/>
      <c r="H19" s="115"/>
      <c r="I19" s="116">
        <v>1.0</v>
      </c>
      <c r="J19" s="283"/>
      <c r="K19" s="283"/>
      <c r="L19" s="284" t="str">
        <f t="shared" ref="L19:L33" si="1">IF(J19&gt;0,IF(K19/J19&gt;=100,"&gt;&gt;100",K19/J19*100),"-")</f>
        <v>-</v>
      </c>
      <c r="M19" s="100"/>
      <c r="N19" s="118"/>
      <c r="O19" s="63"/>
      <c r="P19" s="63"/>
      <c r="Q19" s="1"/>
      <c r="R19" s="63"/>
      <c r="S19" s="63"/>
      <c r="T19" s="63"/>
      <c r="U19" s="63"/>
      <c r="V19" s="63"/>
      <c r="W19" s="63"/>
      <c r="X19" s="63"/>
      <c r="Y19" s="63"/>
      <c r="Z19" s="63"/>
    </row>
    <row r="20" ht="12.75" customHeight="1">
      <c r="A20" s="63"/>
      <c r="B20" s="285" t="s">
        <v>2408</v>
      </c>
      <c r="C20" s="286" t="s">
        <v>2409</v>
      </c>
      <c r="D20" s="126"/>
      <c r="E20" s="126"/>
      <c r="F20" s="126"/>
      <c r="G20" s="126"/>
      <c r="H20" s="127"/>
      <c r="I20" s="128">
        <v>2.0</v>
      </c>
      <c r="J20" s="287"/>
      <c r="K20" s="287"/>
      <c r="L20" s="288" t="str">
        <f t="shared" si="1"/>
        <v>-</v>
      </c>
      <c r="M20" s="100"/>
      <c r="N20" s="118"/>
      <c r="O20" s="63"/>
      <c r="P20" s="63"/>
      <c r="Q20" s="1"/>
      <c r="R20" s="63"/>
      <c r="S20" s="63"/>
      <c r="T20" s="63"/>
      <c r="U20" s="63"/>
      <c r="V20" s="63"/>
      <c r="W20" s="63"/>
      <c r="X20" s="63"/>
      <c r="Y20" s="63"/>
      <c r="Z20" s="63"/>
    </row>
    <row r="21" ht="12.75" customHeight="1">
      <c r="A21" s="63"/>
      <c r="B21" s="285" t="s">
        <v>2410</v>
      </c>
      <c r="C21" s="286" t="s">
        <v>2411</v>
      </c>
      <c r="D21" s="126"/>
      <c r="E21" s="126"/>
      <c r="F21" s="126"/>
      <c r="G21" s="126"/>
      <c r="H21" s="127"/>
      <c r="I21" s="128">
        <v>3.0</v>
      </c>
      <c r="J21" s="287"/>
      <c r="K21" s="287"/>
      <c r="L21" s="288" t="str">
        <f t="shared" si="1"/>
        <v>-</v>
      </c>
      <c r="M21" s="100"/>
      <c r="N21" s="118"/>
      <c r="O21" s="63"/>
      <c r="P21" s="63"/>
      <c r="Q21" s="1"/>
      <c r="R21" s="63"/>
      <c r="S21" s="63"/>
      <c r="T21" s="63"/>
      <c r="U21" s="63"/>
      <c r="V21" s="63"/>
      <c r="W21" s="63"/>
      <c r="X21" s="63"/>
      <c r="Y21" s="63"/>
      <c r="Z21" s="63"/>
    </row>
    <row r="22" ht="12.75" customHeight="1">
      <c r="A22" s="63"/>
      <c r="B22" s="285" t="s">
        <v>2412</v>
      </c>
      <c r="C22" s="286" t="s">
        <v>2413</v>
      </c>
      <c r="D22" s="126"/>
      <c r="E22" s="126"/>
      <c r="F22" s="126"/>
      <c r="G22" s="126"/>
      <c r="H22" s="127"/>
      <c r="I22" s="128">
        <v>4.0</v>
      </c>
      <c r="J22" s="204">
        <f t="shared" ref="J22:K22" si="2">ROUND(SUM(J23:J28),2)</f>
        <v>0</v>
      </c>
      <c r="K22" s="204">
        <f t="shared" si="2"/>
        <v>0</v>
      </c>
      <c r="L22" s="288" t="str">
        <f t="shared" si="1"/>
        <v>-</v>
      </c>
      <c r="M22" s="100"/>
      <c r="N22" s="118"/>
      <c r="O22" s="63"/>
      <c r="P22" s="63"/>
      <c r="Q22" s="1"/>
      <c r="R22" s="63"/>
      <c r="S22" s="63"/>
      <c r="T22" s="63"/>
      <c r="U22" s="63"/>
      <c r="V22" s="63"/>
      <c r="W22" s="63"/>
      <c r="X22" s="63"/>
      <c r="Y22" s="63"/>
      <c r="Z22" s="63"/>
    </row>
    <row r="23" ht="12.75" customHeight="1">
      <c r="A23" s="63"/>
      <c r="B23" s="285" t="s">
        <v>2414</v>
      </c>
      <c r="C23" s="286" t="s">
        <v>2415</v>
      </c>
      <c r="D23" s="126"/>
      <c r="E23" s="126"/>
      <c r="F23" s="126"/>
      <c r="G23" s="126"/>
      <c r="H23" s="127"/>
      <c r="I23" s="128">
        <v>5.0</v>
      </c>
      <c r="J23" s="287"/>
      <c r="K23" s="287"/>
      <c r="L23" s="288" t="str">
        <f t="shared" si="1"/>
        <v>-</v>
      </c>
      <c r="M23" s="100"/>
      <c r="N23" s="118"/>
      <c r="O23" s="63"/>
      <c r="P23" s="63"/>
      <c r="Q23" s="1"/>
      <c r="R23" s="63"/>
      <c r="S23" s="63"/>
      <c r="T23" s="63"/>
      <c r="U23" s="63"/>
      <c r="V23" s="63"/>
      <c r="W23" s="63"/>
      <c r="X23" s="63"/>
      <c r="Y23" s="63"/>
      <c r="Z23" s="63"/>
    </row>
    <row r="24" ht="12.75" customHeight="1">
      <c r="A24" s="63"/>
      <c r="B24" s="285" t="s">
        <v>2416</v>
      </c>
      <c r="C24" s="286" t="s">
        <v>2417</v>
      </c>
      <c r="D24" s="126"/>
      <c r="E24" s="126"/>
      <c r="F24" s="126"/>
      <c r="G24" s="126"/>
      <c r="H24" s="127"/>
      <c r="I24" s="128">
        <v>6.0</v>
      </c>
      <c r="J24" s="287"/>
      <c r="K24" s="287"/>
      <c r="L24" s="288" t="str">
        <f t="shared" si="1"/>
        <v>-</v>
      </c>
      <c r="M24" s="100"/>
      <c r="N24" s="118"/>
      <c r="O24" s="63"/>
      <c r="P24" s="63"/>
      <c r="Q24" s="1"/>
      <c r="R24" s="63"/>
      <c r="S24" s="63"/>
      <c r="T24" s="63"/>
      <c r="U24" s="63"/>
      <c r="V24" s="63"/>
      <c r="W24" s="63"/>
      <c r="X24" s="63"/>
      <c r="Y24" s="63"/>
      <c r="Z24" s="63"/>
    </row>
    <row r="25" ht="12.75" customHeight="1">
      <c r="A25" s="63"/>
      <c r="B25" s="285" t="s">
        <v>2418</v>
      </c>
      <c r="C25" s="286" t="s">
        <v>2419</v>
      </c>
      <c r="D25" s="126"/>
      <c r="E25" s="126"/>
      <c r="F25" s="126"/>
      <c r="G25" s="126"/>
      <c r="H25" s="127"/>
      <c r="I25" s="128">
        <v>7.0</v>
      </c>
      <c r="J25" s="287"/>
      <c r="K25" s="287"/>
      <c r="L25" s="288" t="str">
        <f t="shared" si="1"/>
        <v>-</v>
      </c>
      <c r="M25" s="100"/>
      <c r="N25" s="118"/>
      <c r="O25" s="63"/>
      <c r="P25" s="63"/>
      <c r="Q25" s="1"/>
      <c r="R25" s="63"/>
      <c r="S25" s="63"/>
      <c r="T25" s="63"/>
      <c r="U25" s="63"/>
      <c r="V25" s="63"/>
      <c r="W25" s="63"/>
      <c r="X25" s="63"/>
      <c r="Y25" s="63"/>
      <c r="Z25" s="63"/>
    </row>
    <row r="26" ht="12.75" customHeight="1">
      <c r="A26" s="63"/>
      <c r="B26" s="285" t="s">
        <v>2420</v>
      </c>
      <c r="C26" s="286" t="s">
        <v>2421</v>
      </c>
      <c r="D26" s="126"/>
      <c r="E26" s="126"/>
      <c r="F26" s="126"/>
      <c r="G26" s="126"/>
      <c r="H26" s="127"/>
      <c r="I26" s="128">
        <v>8.0</v>
      </c>
      <c r="J26" s="287"/>
      <c r="K26" s="287"/>
      <c r="L26" s="288" t="str">
        <f t="shared" si="1"/>
        <v>-</v>
      </c>
      <c r="M26" s="100"/>
      <c r="N26" s="118"/>
      <c r="O26" s="63"/>
      <c r="P26" s="63"/>
      <c r="Q26" s="1"/>
      <c r="R26" s="63"/>
      <c r="S26" s="63"/>
      <c r="T26" s="63"/>
      <c r="U26" s="63"/>
      <c r="V26" s="63"/>
      <c r="W26" s="63"/>
      <c r="X26" s="63"/>
      <c r="Y26" s="63"/>
      <c r="Z26" s="63"/>
    </row>
    <row r="27" ht="12.75" customHeight="1">
      <c r="A27" s="63"/>
      <c r="B27" s="285" t="s">
        <v>2422</v>
      </c>
      <c r="C27" s="286" t="s">
        <v>2423</v>
      </c>
      <c r="D27" s="126"/>
      <c r="E27" s="126"/>
      <c r="F27" s="126"/>
      <c r="G27" s="126"/>
      <c r="H27" s="127"/>
      <c r="I27" s="128">
        <v>9.0</v>
      </c>
      <c r="J27" s="287"/>
      <c r="K27" s="287"/>
      <c r="L27" s="288" t="str">
        <f t="shared" si="1"/>
        <v>-</v>
      </c>
      <c r="M27" s="100"/>
      <c r="N27" s="118"/>
      <c r="O27" s="63"/>
      <c r="P27" s="63"/>
      <c r="Q27" s="1"/>
      <c r="R27" s="63"/>
      <c r="S27" s="63"/>
      <c r="T27" s="63"/>
      <c r="U27" s="63"/>
      <c r="V27" s="63"/>
      <c r="W27" s="63"/>
      <c r="X27" s="63"/>
      <c r="Y27" s="63"/>
      <c r="Z27" s="63"/>
    </row>
    <row r="28" ht="12.75" customHeight="1">
      <c r="A28" s="63"/>
      <c r="B28" s="285" t="s">
        <v>2424</v>
      </c>
      <c r="C28" s="286" t="s">
        <v>2425</v>
      </c>
      <c r="D28" s="126"/>
      <c r="E28" s="126"/>
      <c r="F28" s="126"/>
      <c r="G28" s="126"/>
      <c r="H28" s="127"/>
      <c r="I28" s="128">
        <v>10.0</v>
      </c>
      <c r="J28" s="287"/>
      <c r="K28" s="287"/>
      <c r="L28" s="288" t="str">
        <f t="shared" si="1"/>
        <v>-</v>
      </c>
      <c r="M28" s="100"/>
      <c r="N28" s="118"/>
      <c r="O28" s="63"/>
      <c r="P28" s="63"/>
      <c r="Q28" s="1"/>
      <c r="R28" s="63"/>
      <c r="S28" s="63"/>
      <c r="T28" s="63"/>
      <c r="U28" s="63"/>
      <c r="V28" s="63"/>
      <c r="W28" s="63"/>
      <c r="X28" s="63"/>
      <c r="Y28" s="63"/>
      <c r="Z28" s="63"/>
    </row>
    <row r="29" ht="12.75" customHeight="1">
      <c r="A29" s="63"/>
      <c r="B29" s="285" t="s">
        <v>2426</v>
      </c>
      <c r="C29" s="286" t="s">
        <v>2427</v>
      </c>
      <c r="D29" s="126"/>
      <c r="E29" s="126"/>
      <c r="F29" s="126"/>
      <c r="G29" s="126"/>
      <c r="H29" s="127"/>
      <c r="I29" s="128">
        <v>11.0</v>
      </c>
      <c r="J29" s="287"/>
      <c r="K29" s="287"/>
      <c r="L29" s="288" t="str">
        <f t="shared" si="1"/>
        <v>-</v>
      </c>
      <c r="M29" s="100"/>
      <c r="N29" s="118"/>
      <c r="O29" s="63"/>
      <c r="P29" s="63"/>
      <c r="Q29" s="1"/>
      <c r="R29" s="63"/>
      <c r="S29" s="63"/>
      <c r="T29" s="63"/>
      <c r="U29" s="63"/>
      <c r="V29" s="63"/>
      <c r="W29" s="63"/>
      <c r="X29" s="63"/>
      <c r="Y29" s="63"/>
      <c r="Z29" s="63"/>
    </row>
    <row r="30" ht="12.75" customHeight="1">
      <c r="A30" s="63"/>
      <c r="B30" s="285" t="s">
        <v>2428</v>
      </c>
      <c r="C30" s="286" t="s">
        <v>2429</v>
      </c>
      <c r="D30" s="126"/>
      <c r="E30" s="126"/>
      <c r="F30" s="126"/>
      <c r="G30" s="126"/>
      <c r="H30" s="127"/>
      <c r="I30" s="128">
        <v>12.0</v>
      </c>
      <c r="J30" s="287"/>
      <c r="K30" s="287"/>
      <c r="L30" s="288" t="str">
        <f t="shared" si="1"/>
        <v>-</v>
      </c>
      <c r="M30" s="100"/>
      <c r="N30" s="118"/>
      <c r="O30" s="63"/>
      <c r="P30" s="63"/>
      <c r="Q30" s="1"/>
      <c r="R30" s="63"/>
      <c r="S30" s="63"/>
      <c r="T30" s="63"/>
      <c r="U30" s="63"/>
      <c r="V30" s="63"/>
      <c r="W30" s="63"/>
      <c r="X30" s="63"/>
      <c r="Y30" s="63"/>
      <c r="Z30" s="63"/>
    </row>
    <row r="31" ht="12.75" customHeight="1">
      <c r="A31" s="63"/>
      <c r="B31" s="285" t="s">
        <v>2430</v>
      </c>
      <c r="C31" s="286" t="s">
        <v>2431</v>
      </c>
      <c r="D31" s="126"/>
      <c r="E31" s="126"/>
      <c r="F31" s="126"/>
      <c r="G31" s="126"/>
      <c r="H31" s="127"/>
      <c r="I31" s="128">
        <v>13.0</v>
      </c>
      <c r="J31" s="287"/>
      <c r="K31" s="287"/>
      <c r="L31" s="288" t="str">
        <f t="shared" si="1"/>
        <v>-</v>
      </c>
      <c r="M31" s="100"/>
      <c r="N31" s="118"/>
      <c r="O31" s="63"/>
      <c r="P31" s="63"/>
      <c r="Q31" s="1"/>
      <c r="R31" s="63"/>
      <c r="S31" s="63"/>
      <c r="T31" s="63"/>
      <c r="U31" s="63"/>
      <c r="V31" s="63"/>
      <c r="W31" s="63"/>
      <c r="X31" s="63"/>
      <c r="Y31" s="63"/>
      <c r="Z31" s="63"/>
    </row>
    <row r="32" ht="12.75" customHeight="1">
      <c r="A32" s="63"/>
      <c r="B32" s="285" t="s">
        <v>2432</v>
      </c>
      <c r="C32" s="286" t="s">
        <v>2433</v>
      </c>
      <c r="D32" s="126"/>
      <c r="E32" s="126"/>
      <c r="F32" s="126"/>
      <c r="G32" s="126"/>
      <c r="H32" s="127"/>
      <c r="I32" s="128">
        <v>14.0</v>
      </c>
      <c r="J32" s="287"/>
      <c r="K32" s="287"/>
      <c r="L32" s="288" t="str">
        <f t="shared" si="1"/>
        <v>-</v>
      </c>
      <c r="M32" s="100"/>
      <c r="N32" s="118"/>
      <c r="O32" s="63"/>
      <c r="P32" s="63"/>
      <c r="Q32" s="1"/>
      <c r="R32" s="63"/>
      <c r="S32" s="63"/>
      <c r="T32" s="63"/>
      <c r="U32" s="63"/>
      <c r="V32" s="63"/>
      <c r="W32" s="63"/>
      <c r="X32" s="63"/>
      <c r="Y32" s="63"/>
      <c r="Z32" s="63"/>
    </row>
    <row r="33" ht="12.75" customHeight="1">
      <c r="A33" s="63"/>
      <c r="B33" s="289"/>
      <c r="C33" s="290" t="s">
        <v>2434</v>
      </c>
      <c r="D33" s="120"/>
      <c r="E33" s="120"/>
      <c r="F33" s="120"/>
      <c r="G33" s="120"/>
      <c r="H33" s="121"/>
      <c r="I33" s="122">
        <v>15.0</v>
      </c>
      <c r="J33" s="214">
        <f t="shared" ref="J33:K33" si="3">ROUND(SUM(J19:J22)+SUM(J29:J32),2)</f>
        <v>0</v>
      </c>
      <c r="K33" s="214">
        <f t="shared" si="3"/>
        <v>0</v>
      </c>
      <c r="L33" s="291" t="str">
        <f t="shared" si="1"/>
        <v>-</v>
      </c>
      <c r="M33" s="100"/>
      <c r="N33" s="118"/>
      <c r="O33" s="63"/>
      <c r="P33" s="63"/>
      <c r="Q33" s="1"/>
      <c r="R33" s="63"/>
      <c r="S33" s="63"/>
      <c r="T33" s="63"/>
      <c r="U33" s="63"/>
      <c r="V33" s="63"/>
      <c r="W33" s="63"/>
      <c r="X33" s="63"/>
      <c r="Y33" s="63"/>
      <c r="Z33" s="63"/>
    </row>
    <row r="34" ht="15.0" customHeight="1">
      <c r="A34" s="63"/>
      <c r="B34" s="270" t="s">
        <v>2435</v>
      </c>
      <c r="C34" s="11"/>
      <c r="D34" s="11"/>
      <c r="E34" s="11"/>
      <c r="F34" s="11"/>
      <c r="G34" s="11"/>
      <c r="H34" s="11"/>
      <c r="I34" s="11"/>
      <c r="J34" s="11"/>
      <c r="K34" s="11"/>
      <c r="L34" s="12"/>
      <c r="M34" s="63"/>
      <c r="N34" s="63"/>
      <c r="O34" s="63"/>
      <c r="P34" s="63"/>
      <c r="Q34" s="63"/>
      <c r="R34" s="63"/>
      <c r="S34" s="63"/>
      <c r="T34" s="63"/>
      <c r="U34" s="63"/>
      <c r="V34" s="63"/>
      <c r="W34" s="63"/>
      <c r="X34" s="63"/>
      <c r="Y34" s="63"/>
      <c r="Z34" s="63"/>
    </row>
    <row r="35" ht="12.75" customHeight="1">
      <c r="A35" s="63"/>
      <c r="B35" s="281" t="s">
        <v>2406</v>
      </c>
      <c r="C35" s="282" t="s">
        <v>2436</v>
      </c>
      <c r="D35" s="114"/>
      <c r="E35" s="114"/>
      <c r="F35" s="114"/>
      <c r="G35" s="114"/>
      <c r="H35" s="115"/>
      <c r="I35" s="116">
        <v>16.0</v>
      </c>
      <c r="J35" s="204">
        <f t="shared" ref="J35:K35" si="4">ROUND(SUM(J36:J37),2)</f>
        <v>0</v>
      </c>
      <c r="K35" s="204">
        <f t="shared" si="4"/>
        <v>0</v>
      </c>
      <c r="L35" s="201" t="str">
        <f t="shared" ref="L35:L49" si="5">IF(J35&gt;0,IF(K35/J35&gt;=100,"&gt;&gt;100",K35/J35*100),"-")</f>
        <v>-</v>
      </c>
      <c r="M35" s="100"/>
      <c r="N35" s="118"/>
      <c r="O35" s="63"/>
      <c r="P35" s="63"/>
      <c r="Q35" s="1"/>
      <c r="R35" s="63"/>
      <c r="S35" s="63"/>
      <c r="T35" s="63"/>
      <c r="U35" s="63"/>
      <c r="V35" s="63"/>
      <c r="W35" s="63"/>
      <c r="X35" s="63"/>
      <c r="Y35" s="63"/>
      <c r="Z35" s="63"/>
    </row>
    <row r="36" ht="12.75" customHeight="1">
      <c r="A36" s="63"/>
      <c r="B36" s="285" t="s">
        <v>2437</v>
      </c>
      <c r="C36" s="286" t="s">
        <v>2438</v>
      </c>
      <c r="D36" s="126"/>
      <c r="E36" s="126"/>
      <c r="F36" s="126"/>
      <c r="G36" s="126"/>
      <c r="H36" s="127"/>
      <c r="I36" s="128">
        <v>17.0</v>
      </c>
      <c r="J36" s="287"/>
      <c r="K36" s="287"/>
      <c r="L36" s="205" t="str">
        <f t="shared" si="5"/>
        <v>-</v>
      </c>
      <c r="M36" s="100"/>
      <c r="N36" s="118"/>
      <c r="O36" s="63"/>
      <c r="P36" s="63"/>
      <c r="Q36" s="1"/>
      <c r="R36" s="63"/>
      <c r="S36" s="63"/>
      <c r="T36" s="63"/>
      <c r="U36" s="63"/>
      <c r="V36" s="63"/>
      <c r="W36" s="63"/>
      <c r="X36" s="63"/>
      <c r="Y36" s="63"/>
      <c r="Z36" s="63"/>
    </row>
    <row r="37" ht="12.75" customHeight="1">
      <c r="A37" s="63"/>
      <c r="B37" s="285" t="s">
        <v>2439</v>
      </c>
      <c r="C37" s="286" t="s">
        <v>2440</v>
      </c>
      <c r="D37" s="126"/>
      <c r="E37" s="126"/>
      <c r="F37" s="126"/>
      <c r="G37" s="126"/>
      <c r="H37" s="127"/>
      <c r="I37" s="128">
        <v>18.0</v>
      </c>
      <c r="J37" s="287"/>
      <c r="K37" s="287"/>
      <c r="L37" s="205" t="str">
        <f t="shared" si="5"/>
        <v>-</v>
      </c>
      <c r="M37" s="100"/>
      <c r="N37" s="118"/>
      <c r="O37" s="63"/>
      <c r="P37" s="63"/>
      <c r="Q37" s="1"/>
      <c r="R37" s="63"/>
      <c r="S37" s="63"/>
      <c r="T37" s="63"/>
      <c r="U37" s="63"/>
      <c r="V37" s="63"/>
      <c r="W37" s="63"/>
      <c r="X37" s="63"/>
      <c r="Y37" s="63"/>
      <c r="Z37" s="63"/>
    </row>
    <row r="38" ht="12.75" customHeight="1">
      <c r="A38" s="63"/>
      <c r="B38" s="285" t="s">
        <v>2408</v>
      </c>
      <c r="C38" s="286" t="s">
        <v>2441</v>
      </c>
      <c r="D38" s="126"/>
      <c r="E38" s="126"/>
      <c r="F38" s="126"/>
      <c r="G38" s="126"/>
      <c r="H38" s="127"/>
      <c r="I38" s="128">
        <v>19.0</v>
      </c>
      <c r="J38" s="287"/>
      <c r="K38" s="287"/>
      <c r="L38" s="205" t="str">
        <f t="shared" si="5"/>
        <v>-</v>
      </c>
      <c r="M38" s="100"/>
      <c r="N38" s="118"/>
      <c r="O38" s="63"/>
      <c r="P38" s="63"/>
      <c r="Q38" s="1"/>
      <c r="R38" s="63"/>
      <c r="S38" s="63"/>
      <c r="T38" s="63"/>
      <c r="U38" s="63"/>
      <c r="V38" s="63"/>
      <c r="W38" s="63"/>
      <c r="X38" s="63"/>
      <c r="Y38" s="63"/>
      <c r="Z38" s="63"/>
    </row>
    <row r="39" ht="12.75" customHeight="1">
      <c r="A39" s="63"/>
      <c r="B39" s="285" t="s">
        <v>2410</v>
      </c>
      <c r="C39" s="286" t="s">
        <v>2442</v>
      </c>
      <c r="D39" s="126"/>
      <c r="E39" s="126"/>
      <c r="F39" s="126"/>
      <c r="G39" s="126"/>
      <c r="H39" s="127"/>
      <c r="I39" s="128">
        <v>20.0</v>
      </c>
      <c r="J39" s="287"/>
      <c r="K39" s="287"/>
      <c r="L39" s="205" t="str">
        <f t="shared" si="5"/>
        <v>-</v>
      </c>
      <c r="M39" s="100"/>
      <c r="N39" s="118"/>
      <c r="O39" s="63"/>
      <c r="P39" s="63"/>
      <c r="Q39" s="1"/>
      <c r="R39" s="63"/>
      <c r="S39" s="63"/>
      <c r="T39" s="63"/>
      <c r="U39" s="63"/>
      <c r="V39" s="63"/>
      <c r="W39" s="63"/>
      <c r="X39" s="63"/>
      <c r="Y39" s="63"/>
      <c r="Z39" s="63"/>
    </row>
    <row r="40" ht="12.75" customHeight="1">
      <c r="A40" s="63"/>
      <c r="B40" s="285" t="s">
        <v>2412</v>
      </c>
      <c r="C40" s="286" t="s">
        <v>2443</v>
      </c>
      <c r="D40" s="126"/>
      <c r="E40" s="126"/>
      <c r="F40" s="126"/>
      <c r="G40" s="126"/>
      <c r="H40" s="127"/>
      <c r="I40" s="128">
        <v>21.0</v>
      </c>
      <c r="J40" s="287"/>
      <c r="K40" s="287"/>
      <c r="L40" s="205" t="str">
        <f t="shared" si="5"/>
        <v>-</v>
      </c>
      <c r="M40" s="100"/>
      <c r="N40" s="118"/>
      <c r="O40" s="63"/>
      <c r="P40" s="63"/>
      <c r="Q40" s="1"/>
      <c r="R40" s="63"/>
      <c r="S40" s="63"/>
      <c r="T40" s="63"/>
      <c r="U40" s="63"/>
      <c r="V40" s="63"/>
      <c r="W40" s="63"/>
      <c r="X40" s="63"/>
      <c r="Y40" s="63"/>
      <c r="Z40" s="63"/>
    </row>
    <row r="41" ht="12.75" customHeight="1">
      <c r="A41" s="63"/>
      <c r="B41" s="285" t="s">
        <v>2426</v>
      </c>
      <c r="C41" s="286" t="s">
        <v>2444</v>
      </c>
      <c r="D41" s="126"/>
      <c r="E41" s="126"/>
      <c r="F41" s="126"/>
      <c r="G41" s="126"/>
      <c r="H41" s="127"/>
      <c r="I41" s="128">
        <v>22.0</v>
      </c>
      <c r="J41" s="287"/>
      <c r="K41" s="287"/>
      <c r="L41" s="205" t="str">
        <f t="shared" si="5"/>
        <v>-</v>
      </c>
      <c r="M41" s="100"/>
      <c r="N41" s="118"/>
      <c r="O41" s="63"/>
      <c r="P41" s="63"/>
      <c r="Q41" s="1"/>
      <c r="R41" s="63"/>
      <c r="S41" s="63"/>
      <c r="T41" s="63"/>
      <c r="U41" s="63"/>
      <c r="V41" s="63"/>
      <c r="W41" s="63"/>
      <c r="X41" s="63"/>
      <c r="Y41" s="63"/>
      <c r="Z41" s="63"/>
    </row>
    <row r="42" ht="12.75" customHeight="1">
      <c r="A42" s="63"/>
      <c r="B42" s="285" t="s">
        <v>2428</v>
      </c>
      <c r="C42" s="286" t="s">
        <v>2445</v>
      </c>
      <c r="D42" s="126"/>
      <c r="E42" s="126"/>
      <c r="F42" s="126"/>
      <c r="G42" s="126"/>
      <c r="H42" s="127"/>
      <c r="I42" s="128">
        <v>23.0</v>
      </c>
      <c r="J42" s="287"/>
      <c r="K42" s="287"/>
      <c r="L42" s="205" t="str">
        <f t="shared" si="5"/>
        <v>-</v>
      </c>
      <c r="M42" s="100"/>
      <c r="N42" s="118"/>
      <c r="O42" s="63"/>
      <c r="P42" s="63"/>
      <c r="Q42" s="1"/>
      <c r="R42" s="63"/>
      <c r="S42" s="63"/>
      <c r="T42" s="63"/>
      <c r="U42" s="63"/>
      <c r="V42" s="63"/>
      <c r="W42" s="63"/>
      <c r="X42" s="63"/>
      <c r="Y42" s="63"/>
      <c r="Z42" s="63"/>
    </row>
    <row r="43" ht="12.75" customHeight="1">
      <c r="A43" s="63"/>
      <c r="B43" s="285" t="s">
        <v>2430</v>
      </c>
      <c r="C43" s="286" t="s">
        <v>2446</v>
      </c>
      <c r="D43" s="126"/>
      <c r="E43" s="126"/>
      <c r="F43" s="126"/>
      <c r="G43" s="126"/>
      <c r="H43" s="127"/>
      <c r="I43" s="128">
        <v>24.0</v>
      </c>
      <c r="J43" s="287"/>
      <c r="K43" s="287"/>
      <c r="L43" s="205" t="str">
        <f t="shared" si="5"/>
        <v>-</v>
      </c>
      <c r="M43" s="100"/>
      <c r="N43" s="118"/>
      <c r="O43" s="63"/>
      <c r="P43" s="63"/>
      <c r="Q43" s="1"/>
      <c r="R43" s="63"/>
      <c r="S43" s="63"/>
      <c r="T43" s="63"/>
      <c r="U43" s="63"/>
      <c r="V43" s="63"/>
      <c r="W43" s="63"/>
      <c r="X43" s="63"/>
      <c r="Y43" s="63"/>
      <c r="Z43" s="63"/>
    </row>
    <row r="44" ht="12.75" customHeight="1">
      <c r="A44" s="63"/>
      <c r="B44" s="285" t="s">
        <v>2447</v>
      </c>
      <c r="C44" s="286" t="s">
        <v>2448</v>
      </c>
      <c r="D44" s="126"/>
      <c r="E44" s="126"/>
      <c r="F44" s="126"/>
      <c r="G44" s="126"/>
      <c r="H44" s="127"/>
      <c r="I44" s="128">
        <v>25.0</v>
      </c>
      <c r="J44" s="287"/>
      <c r="K44" s="287"/>
      <c r="L44" s="205" t="str">
        <f t="shared" si="5"/>
        <v>-</v>
      </c>
      <c r="M44" s="100"/>
      <c r="N44" s="118"/>
      <c r="O44" s="63"/>
      <c r="P44" s="63"/>
      <c r="Q44" s="1"/>
      <c r="R44" s="63"/>
      <c r="S44" s="63"/>
      <c r="T44" s="63"/>
      <c r="U44" s="63"/>
      <c r="V44" s="63"/>
      <c r="W44" s="63"/>
      <c r="X44" s="63"/>
      <c r="Y44" s="63"/>
      <c r="Z44" s="63"/>
    </row>
    <row r="45" ht="12.75" customHeight="1">
      <c r="A45" s="63"/>
      <c r="B45" s="285" t="s">
        <v>2449</v>
      </c>
      <c r="C45" s="286" t="s">
        <v>2450</v>
      </c>
      <c r="D45" s="126"/>
      <c r="E45" s="126"/>
      <c r="F45" s="126"/>
      <c r="G45" s="126"/>
      <c r="H45" s="127"/>
      <c r="I45" s="128">
        <v>26.0</v>
      </c>
      <c r="J45" s="287"/>
      <c r="K45" s="287"/>
      <c r="L45" s="205" t="str">
        <f t="shared" si="5"/>
        <v>-</v>
      </c>
      <c r="M45" s="100"/>
      <c r="N45" s="118"/>
      <c r="O45" s="63"/>
      <c r="P45" s="63"/>
      <c r="Q45" s="1"/>
      <c r="R45" s="63"/>
      <c r="S45" s="63"/>
      <c r="T45" s="63"/>
      <c r="U45" s="63"/>
      <c r="V45" s="63"/>
      <c r="W45" s="63"/>
      <c r="X45" s="63"/>
      <c r="Y45" s="63"/>
      <c r="Z45" s="63"/>
    </row>
    <row r="46" ht="12.75" customHeight="1">
      <c r="A46" s="63"/>
      <c r="B46" s="285" t="s">
        <v>2451</v>
      </c>
      <c r="C46" s="286" t="s">
        <v>2452</v>
      </c>
      <c r="D46" s="126"/>
      <c r="E46" s="126"/>
      <c r="F46" s="126"/>
      <c r="G46" s="126"/>
      <c r="H46" s="127"/>
      <c r="I46" s="128">
        <v>27.0</v>
      </c>
      <c r="J46" s="287"/>
      <c r="K46" s="287"/>
      <c r="L46" s="205" t="str">
        <f t="shared" si="5"/>
        <v>-</v>
      </c>
      <c r="M46" s="100"/>
      <c r="N46" s="118"/>
      <c r="O46" s="63"/>
      <c r="P46" s="63"/>
      <c r="Q46" s="1"/>
      <c r="R46" s="63"/>
      <c r="S46" s="63"/>
      <c r="T46" s="63"/>
      <c r="U46" s="63"/>
      <c r="V46" s="63"/>
      <c r="W46" s="63"/>
      <c r="X46" s="63"/>
      <c r="Y46" s="63"/>
      <c r="Z46" s="63"/>
    </row>
    <row r="47" ht="12.75" customHeight="1">
      <c r="A47" s="63"/>
      <c r="B47" s="292"/>
      <c r="C47" s="293" t="s">
        <v>2453</v>
      </c>
      <c r="D47" s="294"/>
      <c r="E47" s="294"/>
      <c r="F47" s="294"/>
      <c r="G47" s="294"/>
      <c r="H47" s="295"/>
      <c r="I47" s="296">
        <v>28.0</v>
      </c>
      <c r="J47" s="297">
        <f t="shared" ref="J47:K47" si="6">ROUND(J35+J38+J39+J40+J41+J42+J43+J44+J45+J46,2)</f>
        <v>0</v>
      </c>
      <c r="K47" s="297">
        <f t="shared" si="6"/>
        <v>0</v>
      </c>
      <c r="L47" s="298" t="str">
        <f t="shared" si="5"/>
        <v>-</v>
      </c>
      <c r="M47" s="100"/>
      <c r="N47" s="118"/>
      <c r="O47" s="63"/>
      <c r="P47" s="63"/>
      <c r="Q47" s="1"/>
      <c r="R47" s="63"/>
      <c r="S47" s="63"/>
      <c r="T47" s="63"/>
      <c r="U47" s="63"/>
      <c r="V47" s="63"/>
      <c r="W47" s="63"/>
      <c r="X47" s="63"/>
      <c r="Y47" s="63"/>
      <c r="Z47" s="63"/>
    </row>
    <row r="48" ht="12.75" customHeight="1">
      <c r="A48" s="63"/>
      <c r="B48" s="299" t="s">
        <v>2454</v>
      </c>
      <c r="C48" s="300" t="s">
        <v>2455</v>
      </c>
      <c r="D48" s="24"/>
      <c r="E48" s="24"/>
      <c r="F48" s="24"/>
      <c r="G48" s="24"/>
      <c r="H48" s="25"/>
      <c r="I48" s="301">
        <v>29.0</v>
      </c>
      <c r="J48" s="302">
        <f t="shared" ref="J48:K48" si="7">ROUND(J33-J47,2)</f>
        <v>0</v>
      </c>
      <c r="K48" s="302">
        <f t="shared" si="7"/>
        <v>0</v>
      </c>
      <c r="L48" s="303" t="str">
        <f t="shared" si="5"/>
        <v>-</v>
      </c>
      <c r="M48" s="100"/>
      <c r="N48" s="118"/>
      <c r="O48" s="63"/>
      <c r="P48" s="63"/>
      <c r="Q48" s="1"/>
      <c r="R48" s="63"/>
      <c r="S48" s="63"/>
      <c r="T48" s="63"/>
      <c r="U48" s="63"/>
      <c r="V48" s="63"/>
      <c r="W48" s="63"/>
      <c r="X48" s="63"/>
      <c r="Y48" s="63"/>
      <c r="Z48" s="63"/>
    </row>
    <row r="49" ht="12.75" customHeight="1">
      <c r="A49" s="63"/>
      <c r="B49" s="304" t="s">
        <v>2456</v>
      </c>
      <c r="C49" s="305" t="s">
        <v>2457</v>
      </c>
      <c r="D49" s="73"/>
      <c r="E49" s="73"/>
      <c r="F49" s="73"/>
      <c r="G49" s="73"/>
      <c r="H49" s="74"/>
      <c r="I49" s="306">
        <v>30.0</v>
      </c>
      <c r="J49" s="287"/>
      <c r="K49" s="214">
        <f>ROUND(SUM(J51:J53),2)</f>
        <v>0</v>
      </c>
      <c r="L49" s="307" t="str">
        <f t="shared" si="5"/>
        <v>-</v>
      </c>
      <c r="M49" s="100"/>
      <c r="N49" s="118"/>
      <c r="O49" s="63"/>
      <c r="P49" s="63"/>
      <c r="Q49" s="1"/>
      <c r="R49" s="63"/>
      <c r="S49" s="63"/>
      <c r="T49" s="63"/>
      <c r="U49" s="63"/>
      <c r="V49" s="63"/>
      <c r="W49" s="63"/>
      <c r="X49" s="63"/>
      <c r="Y49" s="63"/>
      <c r="Z49" s="63"/>
    </row>
    <row r="50" ht="34.5" customHeight="1">
      <c r="A50" s="63"/>
      <c r="B50" s="308" t="s">
        <v>2404</v>
      </c>
      <c r="C50" s="309" t="s">
        <v>2113</v>
      </c>
      <c r="D50" s="8"/>
      <c r="E50" s="8"/>
      <c r="F50" s="8"/>
      <c r="G50" s="8"/>
      <c r="H50" s="310"/>
      <c r="I50" s="311" t="s">
        <v>27</v>
      </c>
      <c r="J50" s="312" t="s">
        <v>2458</v>
      </c>
      <c r="K50" s="312" t="s">
        <v>2141</v>
      </c>
      <c r="L50" s="313" t="s">
        <v>2148</v>
      </c>
      <c r="M50" s="63"/>
      <c r="N50" s="63"/>
      <c r="O50" s="63"/>
      <c r="P50" s="63"/>
      <c r="Q50" s="63"/>
      <c r="R50" s="63"/>
      <c r="S50" s="63"/>
      <c r="T50" s="63"/>
      <c r="U50" s="63"/>
      <c r="V50" s="63"/>
      <c r="W50" s="63"/>
      <c r="X50" s="63"/>
      <c r="Y50" s="63"/>
      <c r="Z50" s="63"/>
    </row>
    <row r="51" ht="12.75" customHeight="1">
      <c r="A51" s="63"/>
      <c r="B51" s="281" t="s">
        <v>2406</v>
      </c>
      <c r="C51" s="282" t="s">
        <v>2459</v>
      </c>
      <c r="D51" s="114"/>
      <c r="E51" s="114"/>
      <c r="F51" s="114"/>
      <c r="G51" s="114"/>
      <c r="H51" s="115"/>
      <c r="I51" s="116">
        <v>31.0</v>
      </c>
      <c r="J51" s="283"/>
      <c r="K51" s="283"/>
      <c r="L51" s="201" t="str">
        <f t="shared" ref="L51:L60" si="8">IF(J51&gt;0,IF(K51/J51&gt;=100,"&gt;&gt;100",K51/J51*100),"-")</f>
        <v>-</v>
      </c>
      <c r="M51" s="100"/>
      <c r="N51" s="118"/>
      <c r="O51" s="63"/>
      <c r="P51" s="63"/>
      <c r="Q51" s="1"/>
      <c r="R51" s="63"/>
      <c r="S51" s="63"/>
      <c r="T51" s="63"/>
      <c r="U51" s="63"/>
      <c r="V51" s="63"/>
      <c r="W51" s="63"/>
      <c r="X51" s="63"/>
      <c r="Y51" s="63"/>
      <c r="Z51" s="63"/>
    </row>
    <row r="52" ht="12.75" customHeight="1">
      <c r="A52" s="63"/>
      <c r="B52" s="285" t="s">
        <v>2408</v>
      </c>
      <c r="C52" s="286" t="s">
        <v>2460</v>
      </c>
      <c r="D52" s="126"/>
      <c r="E52" s="126"/>
      <c r="F52" s="126"/>
      <c r="G52" s="126"/>
      <c r="H52" s="127"/>
      <c r="I52" s="128">
        <v>32.0</v>
      </c>
      <c r="J52" s="287"/>
      <c r="K52" s="287"/>
      <c r="L52" s="205" t="str">
        <f t="shared" si="8"/>
        <v>-</v>
      </c>
      <c r="M52" s="100"/>
      <c r="N52" s="118"/>
      <c r="O52" s="63"/>
      <c r="P52" s="63"/>
      <c r="Q52" s="1"/>
      <c r="R52" s="63"/>
      <c r="S52" s="63"/>
      <c r="T52" s="63"/>
      <c r="U52" s="63"/>
      <c r="V52" s="63"/>
      <c r="W52" s="63"/>
      <c r="X52" s="63"/>
      <c r="Y52" s="63"/>
      <c r="Z52" s="63"/>
    </row>
    <row r="53" ht="12.75" customHeight="1">
      <c r="A53" s="63"/>
      <c r="B53" s="285" t="s">
        <v>2410</v>
      </c>
      <c r="C53" s="286" t="s">
        <v>2461</v>
      </c>
      <c r="D53" s="126"/>
      <c r="E53" s="126"/>
      <c r="F53" s="126"/>
      <c r="G53" s="126"/>
      <c r="H53" s="127"/>
      <c r="I53" s="128">
        <v>33.0</v>
      </c>
      <c r="J53" s="287"/>
      <c r="K53" s="287"/>
      <c r="L53" s="205" t="str">
        <f t="shared" si="8"/>
        <v>-</v>
      </c>
      <c r="M53" s="100"/>
      <c r="N53" s="118"/>
      <c r="O53" s="63"/>
      <c r="P53" s="63"/>
      <c r="Q53" s="1"/>
      <c r="R53" s="63"/>
      <c r="S53" s="63"/>
      <c r="T53" s="63"/>
      <c r="U53" s="63"/>
      <c r="V53" s="63"/>
      <c r="W53" s="63"/>
      <c r="X53" s="63"/>
      <c r="Y53" s="63"/>
      <c r="Z53" s="63"/>
    </row>
    <row r="54" ht="12.75" customHeight="1">
      <c r="A54" s="63"/>
      <c r="B54" s="285" t="s">
        <v>2412</v>
      </c>
      <c r="C54" s="286" t="s">
        <v>2462</v>
      </c>
      <c r="D54" s="126"/>
      <c r="E54" s="126"/>
      <c r="F54" s="126"/>
      <c r="G54" s="126"/>
      <c r="H54" s="127"/>
      <c r="I54" s="128">
        <v>34.0</v>
      </c>
      <c r="J54" s="287"/>
      <c r="K54" s="287"/>
      <c r="L54" s="205" t="str">
        <f t="shared" si="8"/>
        <v>-</v>
      </c>
      <c r="M54" s="100"/>
      <c r="N54" s="118"/>
      <c r="O54" s="63"/>
      <c r="P54" s="63"/>
      <c r="Q54" s="1"/>
      <c r="R54" s="63"/>
      <c r="S54" s="63"/>
      <c r="T54" s="63"/>
      <c r="U54" s="63"/>
      <c r="V54" s="63"/>
      <c r="W54" s="63"/>
      <c r="X54" s="63"/>
      <c r="Y54" s="63"/>
      <c r="Z54" s="63"/>
    </row>
    <row r="55" ht="12.75" customHeight="1">
      <c r="A55" s="63"/>
      <c r="B55" s="285" t="s">
        <v>2426</v>
      </c>
      <c r="C55" s="286" t="s">
        <v>2463</v>
      </c>
      <c r="D55" s="126"/>
      <c r="E55" s="126"/>
      <c r="F55" s="126"/>
      <c r="G55" s="126"/>
      <c r="H55" s="127"/>
      <c r="I55" s="128">
        <v>35.0</v>
      </c>
      <c r="J55" s="287"/>
      <c r="K55" s="287"/>
      <c r="L55" s="205" t="str">
        <f t="shared" si="8"/>
        <v>-</v>
      </c>
      <c r="M55" s="100"/>
      <c r="N55" s="118"/>
      <c r="O55" s="63"/>
      <c r="P55" s="63"/>
      <c r="Q55" s="1"/>
      <c r="R55" s="63"/>
      <c r="S55" s="63"/>
      <c r="T55" s="63"/>
      <c r="U55" s="63"/>
      <c r="V55" s="63"/>
      <c r="W55" s="63"/>
      <c r="X55" s="63"/>
      <c r="Y55" s="63"/>
      <c r="Z55" s="63"/>
    </row>
    <row r="56" ht="12.75" customHeight="1">
      <c r="A56" s="63"/>
      <c r="B56" s="285" t="s">
        <v>2428</v>
      </c>
      <c r="C56" s="286" t="s">
        <v>2464</v>
      </c>
      <c r="D56" s="126"/>
      <c r="E56" s="126"/>
      <c r="F56" s="126"/>
      <c r="G56" s="126"/>
      <c r="H56" s="127"/>
      <c r="I56" s="128">
        <v>36.0</v>
      </c>
      <c r="J56" s="287"/>
      <c r="K56" s="287"/>
      <c r="L56" s="205" t="str">
        <f t="shared" si="8"/>
        <v>-</v>
      </c>
      <c r="M56" s="100"/>
      <c r="N56" s="118"/>
      <c r="O56" s="63"/>
      <c r="P56" s="63"/>
      <c r="Q56" s="1"/>
      <c r="R56" s="63"/>
      <c r="S56" s="63"/>
      <c r="T56" s="63"/>
      <c r="U56" s="63"/>
      <c r="V56" s="63"/>
      <c r="W56" s="63"/>
      <c r="X56" s="63"/>
      <c r="Y56" s="63"/>
      <c r="Z56" s="63"/>
    </row>
    <row r="57" ht="12.75" customHeight="1">
      <c r="A57" s="63"/>
      <c r="B57" s="285" t="s">
        <v>2430</v>
      </c>
      <c r="C57" s="286" t="s">
        <v>2465</v>
      </c>
      <c r="D57" s="126"/>
      <c r="E57" s="126"/>
      <c r="F57" s="126"/>
      <c r="G57" s="126"/>
      <c r="H57" s="127"/>
      <c r="I57" s="128">
        <v>37.0</v>
      </c>
      <c r="J57" s="314"/>
      <c r="K57" s="314"/>
      <c r="L57" s="205" t="str">
        <f t="shared" si="8"/>
        <v>-</v>
      </c>
      <c r="M57" s="100"/>
      <c r="N57" s="118"/>
      <c r="O57" s="63"/>
      <c r="P57" s="63"/>
      <c r="Q57" s="1"/>
      <c r="R57" s="63"/>
      <c r="S57" s="63"/>
      <c r="T57" s="63"/>
      <c r="U57" s="63"/>
      <c r="V57" s="63"/>
      <c r="W57" s="63"/>
      <c r="X57" s="63"/>
      <c r="Y57" s="63"/>
      <c r="Z57" s="63"/>
    </row>
    <row r="58" ht="12.75" customHeight="1">
      <c r="A58" s="63"/>
      <c r="B58" s="285" t="s">
        <v>2447</v>
      </c>
      <c r="C58" s="286" t="s">
        <v>2122</v>
      </c>
      <c r="D58" s="126"/>
      <c r="E58" s="126"/>
      <c r="F58" s="126"/>
      <c r="G58" s="126"/>
      <c r="H58" s="127"/>
      <c r="I58" s="128">
        <v>38.0</v>
      </c>
      <c r="J58" s="314"/>
      <c r="K58" s="314"/>
      <c r="L58" s="205" t="str">
        <f t="shared" si="8"/>
        <v>-</v>
      </c>
      <c r="M58" s="100"/>
      <c r="N58" s="118"/>
      <c r="O58" s="63"/>
      <c r="P58" s="63"/>
      <c r="Q58" s="1"/>
      <c r="R58" s="63"/>
      <c r="S58" s="63"/>
      <c r="T58" s="63"/>
      <c r="U58" s="63"/>
      <c r="V58" s="63"/>
      <c r="W58" s="63"/>
      <c r="X58" s="63"/>
      <c r="Y58" s="63"/>
      <c r="Z58" s="63"/>
    </row>
    <row r="59" ht="12.75" customHeight="1">
      <c r="A59" s="63"/>
      <c r="B59" s="285" t="s">
        <v>2449</v>
      </c>
      <c r="C59" s="286" t="s">
        <v>2123</v>
      </c>
      <c r="D59" s="126"/>
      <c r="E59" s="126"/>
      <c r="F59" s="126"/>
      <c r="G59" s="126"/>
      <c r="H59" s="127"/>
      <c r="I59" s="128">
        <v>39.0</v>
      </c>
      <c r="J59" s="314"/>
      <c r="K59" s="314"/>
      <c r="L59" s="205" t="str">
        <f t="shared" si="8"/>
        <v>-</v>
      </c>
      <c r="M59" s="100"/>
      <c r="N59" s="118"/>
      <c r="O59" s="63"/>
      <c r="P59" s="63"/>
      <c r="Q59" s="1"/>
      <c r="R59" s="63"/>
      <c r="S59" s="63"/>
      <c r="T59" s="63"/>
      <c r="U59" s="63"/>
      <c r="V59" s="63"/>
      <c r="W59" s="63"/>
      <c r="X59" s="63"/>
      <c r="Y59" s="63"/>
      <c r="Z59" s="63"/>
    </row>
    <row r="60" ht="12.75" customHeight="1">
      <c r="A60" s="63"/>
      <c r="B60" s="289"/>
      <c r="C60" s="315" t="s">
        <v>2466</v>
      </c>
      <c r="D60" s="120"/>
      <c r="E60" s="120"/>
      <c r="F60" s="120"/>
      <c r="G60" s="120"/>
      <c r="H60" s="121"/>
      <c r="I60" s="122">
        <v>40.0</v>
      </c>
      <c r="J60" s="214">
        <f t="shared" ref="J60:K60" si="9">ROUND(SUM(J51:J59),2)</f>
        <v>0</v>
      </c>
      <c r="K60" s="214">
        <f t="shared" si="9"/>
        <v>0</v>
      </c>
      <c r="L60" s="215" t="str">
        <f t="shared" si="8"/>
        <v>-</v>
      </c>
      <c r="M60" s="100"/>
      <c r="N60" s="118"/>
      <c r="O60" s="63"/>
      <c r="P60" s="63"/>
      <c r="Q60" s="1"/>
      <c r="R60" s="63"/>
      <c r="S60" s="63"/>
      <c r="T60" s="63"/>
      <c r="U60" s="63"/>
      <c r="V60" s="63"/>
      <c r="W60" s="63"/>
      <c r="X60" s="63"/>
      <c r="Y60" s="63"/>
      <c r="Z60" s="63"/>
    </row>
    <row r="61" ht="9.75" customHeight="1">
      <c r="A61" s="151"/>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row>
    <row r="62" ht="14.25" customHeight="1">
      <c r="A62" s="151"/>
      <c r="B62" s="97"/>
      <c r="E62" s="245"/>
      <c r="I62" s="1"/>
      <c r="J62" s="246" t="s">
        <v>188</v>
      </c>
      <c r="M62" s="151"/>
      <c r="N62" s="151"/>
      <c r="O62" s="151"/>
      <c r="P62" s="151"/>
      <c r="Q62" s="151"/>
      <c r="R62" s="151"/>
      <c r="S62" s="151"/>
      <c r="T62" s="151"/>
      <c r="U62" s="151"/>
      <c r="V62" s="151"/>
      <c r="W62" s="151"/>
      <c r="X62" s="151"/>
      <c r="Y62" s="151"/>
      <c r="Z62" s="151"/>
    </row>
    <row r="63" ht="9.75" customHeight="1">
      <c r="A63" s="151"/>
      <c r="B63" s="247"/>
      <c r="C63" s="247"/>
      <c r="D63" s="247"/>
      <c r="E63" s="63"/>
      <c r="F63" s="63"/>
      <c r="G63" s="63"/>
      <c r="H63" s="63"/>
      <c r="I63" s="63"/>
      <c r="J63" s="63"/>
      <c r="K63" s="248"/>
      <c r="L63" s="63"/>
      <c r="M63" s="151"/>
      <c r="N63" s="151"/>
      <c r="O63" s="151"/>
      <c r="P63" s="151"/>
      <c r="Q63" s="151"/>
      <c r="R63" s="151"/>
      <c r="S63" s="151"/>
      <c r="T63" s="151"/>
      <c r="U63" s="151"/>
      <c r="V63" s="151"/>
      <c r="W63" s="151"/>
      <c r="X63" s="151"/>
      <c r="Y63" s="151"/>
      <c r="Z63" s="151"/>
    </row>
    <row r="64" ht="15.0" customHeight="1">
      <c r="A64" s="151"/>
      <c r="B64" s="96" t="s">
        <v>186</v>
      </c>
      <c r="C64" s="96"/>
      <c r="D64" s="254" t="str">
        <f>IF(RefStr!P4=1,IF(RefStr!D39&lt;&gt;"",RefStr!D39,""),"")</f>
        <v/>
      </c>
      <c r="E64" s="250"/>
      <c r="F64" s="250"/>
      <c r="G64" s="250"/>
      <c r="H64" s="250"/>
      <c r="I64" s="63"/>
      <c r="J64" s="251"/>
      <c r="K64" s="251"/>
      <c r="L64" s="251"/>
      <c r="M64" s="151"/>
      <c r="N64" s="151"/>
      <c r="O64" s="151"/>
      <c r="P64" s="151"/>
      <c r="Q64" s="151"/>
      <c r="R64" s="151"/>
      <c r="S64" s="151"/>
      <c r="T64" s="151"/>
      <c r="U64" s="151"/>
      <c r="V64" s="151"/>
      <c r="W64" s="151"/>
      <c r="X64" s="151"/>
      <c r="Y64" s="151"/>
      <c r="Z64" s="151"/>
    </row>
    <row r="65" ht="15.0" customHeight="1">
      <c r="A65" s="151"/>
      <c r="B65" s="252" t="s">
        <v>197</v>
      </c>
      <c r="D65" s="253" t="str">
        <f>IF(RefStr!P4=1,IF(RefStr!D41&lt;&gt;"",RefStr!D41,""),"")</f>
        <v/>
      </c>
      <c r="E65" s="252"/>
      <c r="F65" s="252"/>
      <c r="G65" s="252"/>
      <c r="H65" s="248"/>
      <c r="I65" s="1"/>
      <c r="J65" s="1"/>
      <c r="K65" s="248"/>
      <c r="L65" s="1"/>
      <c r="M65" s="151"/>
      <c r="N65" s="151"/>
      <c r="O65" s="151"/>
      <c r="P65" s="151"/>
      <c r="Q65" s="151"/>
      <c r="R65" s="151"/>
      <c r="S65" s="151"/>
      <c r="T65" s="151"/>
      <c r="U65" s="151"/>
      <c r="V65" s="151"/>
      <c r="W65" s="151"/>
      <c r="X65" s="151"/>
      <c r="Y65" s="151"/>
      <c r="Z65" s="151"/>
    </row>
    <row r="66" ht="15.0" customHeight="1">
      <c r="A66" s="151"/>
      <c r="B66" s="97" t="s">
        <v>207</v>
      </c>
      <c r="D66" s="254" t="str">
        <f>IF(RefStr!P4=1,IF(RefStr!D43&lt;&gt;"",RefStr!D43,""),"")</f>
        <v/>
      </c>
      <c r="E66" s="250"/>
      <c r="F66" s="250"/>
      <c r="G66" s="250"/>
      <c r="H66" s="96"/>
      <c r="I66" s="96"/>
      <c r="J66" s="96"/>
      <c r="K66" s="96"/>
      <c r="L66" s="96"/>
      <c r="M66" s="151"/>
      <c r="N66" s="151"/>
      <c r="O66" s="151"/>
      <c r="P66" s="151"/>
      <c r="Q66" s="151"/>
      <c r="R66" s="151"/>
      <c r="S66" s="151"/>
      <c r="T66" s="151"/>
      <c r="U66" s="151"/>
      <c r="V66" s="151"/>
      <c r="W66" s="151"/>
      <c r="X66" s="151"/>
      <c r="Y66" s="151"/>
      <c r="Z66" s="151"/>
    </row>
    <row r="67" ht="15.0" customHeight="1">
      <c r="A67" s="151"/>
      <c r="B67" s="252" t="s">
        <v>2144</v>
      </c>
      <c r="D67" s="316" t="str">
        <f>IF(RefStr!P4=1,IF(RefStr!D45&lt;&gt;"",RefStr!D45,""),"")</f>
        <v/>
      </c>
      <c r="E67" s="256"/>
      <c r="F67" s="96"/>
      <c r="G67" s="151"/>
      <c r="H67" s="151"/>
      <c r="I67" s="151"/>
      <c r="J67" s="151"/>
      <c r="K67" s="151"/>
      <c r="L67" s="151"/>
      <c r="M67" s="151"/>
      <c r="N67" s="151"/>
      <c r="O67" s="151"/>
      <c r="P67" s="151"/>
      <c r="Q67" s="151"/>
      <c r="R67" s="151"/>
      <c r="S67" s="151"/>
      <c r="T67" s="151"/>
      <c r="U67" s="151"/>
      <c r="V67" s="151"/>
      <c r="W67" s="151"/>
      <c r="X67" s="151"/>
      <c r="Y67" s="151"/>
      <c r="Z67" s="151"/>
    </row>
    <row r="68" ht="15.0" customHeight="1">
      <c r="A68" s="151"/>
      <c r="B68" s="252" t="s">
        <v>227</v>
      </c>
      <c r="D68" s="317" t="str">
        <f>IF(RefStr!P4=1,IF(RefStr!D47&lt;&gt;"",RefStr!D47,""),"")</f>
        <v/>
      </c>
      <c r="E68" s="256"/>
      <c r="F68" s="258"/>
      <c r="G68" s="258"/>
      <c r="H68" s="258"/>
      <c r="I68" s="258"/>
      <c r="J68" s="258"/>
      <c r="K68" s="151"/>
      <c r="L68" s="151"/>
      <c r="M68" s="151"/>
      <c r="N68" s="151"/>
      <c r="O68" s="151"/>
      <c r="P68" s="151"/>
      <c r="Q68" s="151"/>
      <c r="R68" s="151"/>
      <c r="S68" s="151"/>
      <c r="T68" s="151"/>
      <c r="U68" s="151"/>
      <c r="V68" s="151"/>
      <c r="W68" s="151"/>
      <c r="X68" s="151"/>
      <c r="Y68" s="151"/>
      <c r="Z68" s="151"/>
    </row>
    <row r="69" ht="15.0" customHeight="1">
      <c r="A69" s="151"/>
      <c r="B69" s="252" t="s">
        <v>237</v>
      </c>
      <c r="D69" s="318" t="str">
        <f>IF(RefStr!P4=1,IF(RefStr!D49&lt;&gt;"",RefStr!D49,""),"")</f>
        <v/>
      </c>
      <c r="E69" s="250"/>
      <c r="F69" s="250"/>
      <c r="G69" s="250"/>
      <c r="H69" s="258"/>
      <c r="I69" s="258"/>
      <c r="J69" s="258"/>
      <c r="K69" s="258"/>
      <c r="L69" s="258"/>
      <c r="M69" s="151"/>
      <c r="N69" s="151"/>
      <c r="O69" s="151"/>
      <c r="P69" s="151"/>
      <c r="Q69" s="151"/>
      <c r="R69" s="151"/>
      <c r="S69" s="151"/>
      <c r="T69" s="151"/>
      <c r="U69" s="151"/>
      <c r="V69" s="151"/>
      <c r="W69" s="151"/>
      <c r="X69" s="151"/>
      <c r="Y69" s="151"/>
      <c r="Z69" s="151"/>
    </row>
    <row r="70" ht="14.25" customHeight="1">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row>
    <row r="71" ht="14.25" customHeight="1">
      <c r="A71" s="15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row>
    <row r="72" ht="14.25" customHeight="1">
      <c r="A72" s="151"/>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row>
    <row r="73" ht="14.25" customHeight="1">
      <c r="A73" s="151"/>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row>
    <row r="74" ht="14.25" customHeight="1">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row>
    <row r="75" ht="14.25" customHeight="1">
      <c r="A75" s="151"/>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row>
    <row r="76" ht="14.25" customHeight="1">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row>
    <row r="77" ht="14.25" customHeight="1">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row>
    <row r="78" ht="14.25" customHeight="1">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row>
    <row r="79" ht="14.25" customHeight="1">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row>
    <row r="80" ht="14.25" customHeight="1">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row>
    <row r="81" ht="14.25" customHeight="1">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row>
    <row r="82" ht="14.25" customHeight="1">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row>
    <row r="83" ht="14.25" customHeight="1">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row>
    <row r="84" ht="14.25" customHeight="1">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row>
    <row r="85" ht="14.25" customHeight="1">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row>
    <row r="86" ht="14.25" customHeight="1">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row>
    <row r="87" ht="14.25" customHeight="1">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row>
    <row r="88" ht="14.25" customHeight="1">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row>
    <row r="89" ht="14.25" customHeight="1">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row>
    <row r="90" ht="14.25" customHeight="1">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row>
    <row r="91" ht="14.25" customHeight="1">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row>
    <row r="92" ht="14.25" customHeight="1">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row>
    <row r="93" ht="14.25" customHeight="1">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row>
    <row r="94" ht="14.25" customHeight="1">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row>
    <row r="95" ht="14.25" customHeight="1">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row>
    <row r="96" ht="14.25" customHeight="1">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row>
    <row r="97" ht="14.25" customHeight="1">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row>
    <row r="98" ht="14.25" customHeight="1">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row>
    <row r="99" ht="14.25" customHeight="1">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row>
    <row r="100" ht="14.25" customHeight="1">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row>
    <row r="101" ht="14.25" customHeight="1">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row>
    <row r="102" ht="14.25" customHeight="1">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row>
    <row r="103" ht="14.25" customHeight="1">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row>
    <row r="104" ht="14.25" customHeight="1">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row>
    <row r="105" ht="14.25" customHeight="1">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row>
    <row r="106" ht="14.25" customHeight="1">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row>
    <row r="107" ht="14.25" customHeight="1">
      <c r="A107" s="151"/>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row>
    <row r="108" ht="14.25" customHeight="1">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row>
    <row r="109" ht="14.25" customHeight="1">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row>
    <row r="110" ht="14.25" customHeight="1">
      <c r="A110" s="151"/>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row>
    <row r="111" ht="14.25" customHeight="1">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row>
    <row r="112" ht="14.25" customHeight="1">
      <c r="A112" s="151"/>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row>
    <row r="113" ht="14.25" customHeight="1">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row>
    <row r="114" ht="14.25" customHeight="1">
      <c r="A114" s="151"/>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row>
    <row r="115" ht="14.25" customHeight="1">
      <c r="A115" s="15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row>
    <row r="116" ht="14.25" customHeight="1">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row>
    <row r="117" ht="14.25" customHeight="1">
      <c r="A117" s="151"/>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row>
    <row r="118" ht="14.25" customHeight="1">
      <c r="A118" s="15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row>
    <row r="119" ht="14.25" customHeight="1">
      <c r="A119" s="151"/>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row>
    <row r="120" ht="14.25" customHeight="1">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row>
    <row r="121" ht="14.25" customHeight="1">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row>
    <row r="122" ht="14.25" customHeight="1">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row>
    <row r="123" ht="14.25" customHeight="1">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row>
    <row r="124" ht="14.25" customHeight="1">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row>
    <row r="125" ht="14.25" customHeight="1">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row>
    <row r="126" ht="14.25" customHeight="1">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row>
    <row r="127" ht="14.25" customHeight="1">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row>
    <row r="128" ht="14.25" customHeight="1">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row>
    <row r="129" ht="14.25" customHeight="1">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row>
    <row r="130" ht="14.25" customHeight="1">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row>
    <row r="131" ht="14.25" customHeight="1">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row>
    <row r="132" ht="14.25" customHeight="1">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row>
    <row r="133" ht="14.25" customHeight="1">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row>
    <row r="134" ht="14.25" customHeight="1">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row>
    <row r="135" ht="14.25" customHeight="1">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row>
    <row r="136" ht="14.25" customHeight="1">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row>
    <row r="137" ht="14.25" customHeight="1">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row>
    <row r="138" ht="14.25" customHeight="1">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row>
    <row r="139" ht="14.25" customHeight="1">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row>
    <row r="140" ht="14.25" customHeight="1">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row>
    <row r="141" ht="14.25" customHeight="1">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row>
    <row r="142" ht="14.25" customHeight="1">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row>
    <row r="143" ht="14.25" customHeight="1">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row>
    <row r="144" ht="14.25" customHeight="1">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row>
    <row r="145" ht="14.25" customHeight="1">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row>
    <row r="146" ht="14.25" customHeight="1">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row>
    <row r="147" ht="14.25" customHeight="1">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row>
    <row r="148" ht="14.25" customHeight="1">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row>
    <row r="149" ht="14.25" customHeight="1">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row>
    <row r="150" ht="14.25" customHeight="1">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row>
    <row r="151" ht="14.25" customHeight="1">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row>
    <row r="152" ht="14.25" customHeight="1">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row>
    <row r="153" ht="14.25" customHeight="1">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row>
    <row r="154" ht="14.25" customHeight="1">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row>
    <row r="155" ht="14.25" customHeight="1">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row>
    <row r="156" ht="14.25" customHeight="1">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row>
    <row r="157" ht="14.25" customHeight="1">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row>
    <row r="158" ht="14.25" customHeight="1">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row>
    <row r="159" ht="14.25" customHeight="1">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row>
    <row r="160" ht="14.25" customHeight="1">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row>
    <row r="161" ht="14.25" customHeight="1">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row>
    <row r="162" ht="14.25" customHeight="1">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row>
    <row r="163" ht="14.25" customHeight="1">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row>
    <row r="164" ht="14.25" customHeight="1">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row>
    <row r="165" ht="14.25" customHeight="1">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row>
    <row r="166" ht="14.25" customHeight="1">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row>
    <row r="167" ht="14.25" customHeight="1">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row>
    <row r="168" ht="14.25" customHeight="1">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row>
    <row r="169" ht="14.25" customHeight="1">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row>
    <row r="170" ht="14.25" customHeight="1">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row>
    <row r="171" ht="14.25" customHeight="1">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row>
    <row r="172" ht="14.25" customHeight="1">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row>
    <row r="173" ht="14.25" customHeight="1">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row>
    <row r="174" ht="14.25" customHeight="1">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row>
    <row r="175" ht="14.25" customHeight="1">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row>
    <row r="176" ht="14.25" customHeight="1">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row>
    <row r="177" ht="14.25" customHeight="1">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row>
    <row r="178" ht="14.25" customHeight="1">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row>
    <row r="179" ht="14.25" customHeight="1">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row>
    <row r="180" ht="14.25" customHeight="1">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row>
    <row r="181" ht="14.25" customHeight="1">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row>
    <row r="182" ht="14.25" customHeight="1">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row>
    <row r="183" ht="14.25" customHeight="1">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row>
    <row r="184" ht="14.25" customHeight="1">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row>
    <row r="185" ht="14.25" customHeight="1">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row>
    <row r="186" ht="14.25" customHeight="1">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row>
    <row r="187" ht="14.25" customHeight="1">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row>
    <row r="188" ht="14.25" customHeight="1">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row>
    <row r="189" ht="14.25" customHeight="1">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row>
    <row r="190" ht="14.25" customHeight="1">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row>
    <row r="191" ht="14.25" customHeight="1">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row>
    <row r="192" ht="14.25" customHeight="1">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row>
    <row r="193" ht="14.25" customHeight="1">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row>
    <row r="194" ht="14.25" customHeight="1">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row>
    <row r="195" ht="14.25" customHeight="1">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row>
    <row r="196" ht="14.25" customHeight="1">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row>
    <row r="197" ht="14.25" customHeight="1">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row>
    <row r="198" ht="14.25" customHeight="1">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row>
    <row r="199" ht="14.25" customHeight="1">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row>
    <row r="200" ht="14.25" customHeight="1">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row>
    <row r="201" ht="14.25" customHeight="1">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row>
    <row r="202" ht="14.25" customHeight="1">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row>
    <row r="203" ht="14.25" customHeight="1">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row>
    <row r="204" ht="14.25" customHeight="1">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row>
    <row r="205" ht="14.25" customHeight="1">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row>
    <row r="206" ht="14.25" customHeight="1">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row>
    <row r="207" ht="14.25" customHeight="1">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row>
    <row r="208" ht="14.25" customHeight="1">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row>
    <row r="209" ht="14.25" customHeight="1">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row>
    <row r="210" ht="14.25" customHeight="1">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row>
    <row r="211" ht="14.25" customHeight="1">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row>
    <row r="212" ht="14.25" customHeight="1">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row>
    <row r="213" ht="14.25" customHeight="1">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row>
    <row r="214" ht="14.25" customHeight="1">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row>
    <row r="215" ht="14.25" customHeight="1">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row>
    <row r="216" ht="14.25" customHeight="1">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row>
    <row r="217" ht="14.25" customHeight="1">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row>
    <row r="218" ht="14.25" customHeight="1">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row>
    <row r="219" ht="14.25" customHeight="1">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row>
    <row r="220" ht="14.25" customHeight="1">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row>
    <row r="221" ht="14.25" customHeight="1">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row>
    <row r="222" ht="14.25" customHeight="1">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row>
    <row r="223" ht="14.25" customHeight="1">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row>
    <row r="224" ht="14.25" customHeight="1">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row>
    <row r="225" ht="14.25" customHeight="1">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row>
    <row r="226" ht="14.25" customHeight="1">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row>
    <row r="227" ht="14.25" customHeight="1">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row>
    <row r="228" ht="14.25" customHeight="1">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row>
    <row r="229" ht="14.25" customHeight="1">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row>
    <row r="230" ht="14.25" customHeight="1">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row>
    <row r="231" ht="14.25" customHeight="1">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row>
    <row r="232" ht="14.25" customHeight="1">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row>
    <row r="233" ht="14.25" customHeight="1">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row>
    <row r="234" ht="14.25" customHeight="1">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row>
    <row r="235" ht="14.25" customHeight="1">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row>
    <row r="236" ht="14.25" customHeight="1">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row>
    <row r="237" ht="14.25" customHeight="1">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row>
    <row r="238" ht="14.25" customHeight="1">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row>
    <row r="239" ht="14.25" customHeight="1">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row>
    <row r="240" ht="14.25" customHeight="1">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row>
    <row r="241" ht="14.25" customHeight="1">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row>
    <row r="242" ht="14.25" customHeight="1">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row>
    <row r="243" ht="14.25" customHeight="1">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row>
    <row r="244" ht="14.25" customHeight="1">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row>
    <row r="245" ht="14.25" customHeight="1">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row>
    <row r="246" ht="14.25" customHeight="1">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row>
    <row r="247" ht="14.25" customHeight="1">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row>
    <row r="248" ht="14.25" customHeight="1">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row>
    <row r="249" ht="14.25" customHeight="1">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row>
    <row r="250" ht="14.25" customHeight="1">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row>
    <row r="251" ht="14.25" customHeight="1">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row>
    <row r="252" ht="14.25" customHeight="1">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row>
    <row r="253" ht="14.25" customHeight="1">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row>
    <row r="254" ht="14.25" customHeight="1">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row>
    <row r="255" ht="14.25" customHeight="1">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row>
    <row r="256" ht="14.25" customHeight="1">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row>
    <row r="257" ht="14.25" customHeight="1">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row>
    <row r="258" ht="14.25" customHeight="1">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row>
    <row r="259" ht="14.25" customHeight="1">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row>
    <row r="260" ht="14.25" customHeight="1">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row>
    <row r="261" ht="14.25" customHeight="1">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row>
    <row r="262" ht="14.25" customHeight="1">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row>
    <row r="263" ht="14.25" customHeight="1">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row>
    <row r="264" ht="14.25" customHeight="1">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row>
    <row r="265" ht="14.25" customHeight="1">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row>
    <row r="266" ht="14.25" customHeight="1">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row>
    <row r="267" ht="14.25" customHeight="1">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row>
    <row r="268" ht="14.25" customHeight="1">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row>
    <row r="269" ht="14.25" customHeight="1">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row>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7">
    <mergeCell ref="C46:H46"/>
    <mergeCell ref="C47:H47"/>
    <mergeCell ref="C48:H48"/>
    <mergeCell ref="C49:H49"/>
    <mergeCell ref="C50:H50"/>
    <mergeCell ref="C51:H51"/>
    <mergeCell ref="C52:H52"/>
    <mergeCell ref="C53:H53"/>
    <mergeCell ref="C54:H54"/>
    <mergeCell ref="C55:H55"/>
    <mergeCell ref="C56:H56"/>
    <mergeCell ref="C57:H57"/>
    <mergeCell ref="C58:H58"/>
    <mergeCell ref="C59:H59"/>
    <mergeCell ref="B66:C66"/>
    <mergeCell ref="B67:C67"/>
    <mergeCell ref="D67:E67"/>
    <mergeCell ref="B68:C68"/>
    <mergeCell ref="D68:E68"/>
    <mergeCell ref="B69:C69"/>
    <mergeCell ref="D69:G69"/>
    <mergeCell ref="C60:H60"/>
    <mergeCell ref="B62:D62"/>
    <mergeCell ref="E62:H62"/>
    <mergeCell ref="J62:L62"/>
    <mergeCell ref="D64:H64"/>
    <mergeCell ref="B65:C65"/>
    <mergeCell ref="D66:G66"/>
    <mergeCell ref="B7:C7"/>
    <mergeCell ref="B8:C8"/>
    <mergeCell ref="B9:C9"/>
    <mergeCell ref="B10:C10"/>
    <mergeCell ref="B11:C11"/>
    <mergeCell ref="B12:C12"/>
    <mergeCell ref="B15:D15"/>
    <mergeCell ref="K2:L2"/>
    <mergeCell ref="B3:C3"/>
    <mergeCell ref="K3:L3"/>
    <mergeCell ref="B4:L4"/>
    <mergeCell ref="B5:L5"/>
    <mergeCell ref="B6:L6"/>
    <mergeCell ref="D7:L7"/>
    <mergeCell ref="G8:L8"/>
    <mergeCell ref="D9:L9"/>
    <mergeCell ref="D10:F10"/>
    <mergeCell ref="K12:L12"/>
    <mergeCell ref="I13:J13"/>
    <mergeCell ref="C16:H16"/>
    <mergeCell ref="C17:H17"/>
    <mergeCell ref="B18:L18"/>
    <mergeCell ref="C19:H19"/>
    <mergeCell ref="C20:H20"/>
    <mergeCell ref="C21:H21"/>
    <mergeCell ref="C22:H22"/>
    <mergeCell ref="C23:H23"/>
    <mergeCell ref="C24:H24"/>
    <mergeCell ref="C25:H25"/>
    <mergeCell ref="C26:H26"/>
    <mergeCell ref="C27:H27"/>
    <mergeCell ref="C28:H28"/>
    <mergeCell ref="C29:H29"/>
    <mergeCell ref="C30:H30"/>
    <mergeCell ref="C31:H31"/>
    <mergeCell ref="C32:H32"/>
    <mergeCell ref="C33:H33"/>
    <mergeCell ref="B34:L34"/>
    <mergeCell ref="C35:H35"/>
    <mergeCell ref="C36:H36"/>
    <mergeCell ref="C37:H37"/>
    <mergeCell ref="C38:H38"/>
    <mergeCell ref="C39:H39"/>
    <mergeCell ref="C40:H40"/>
    <mergeCell ref="C41:H41"/>
    <mergeCell ref="C42:H42"/>
    <mergeCell ref="C43:H43"/>
    <mergeCell ref="C44:H44"/>
    <mergeCell ref="C45:H45"/>
  </mergeCells>
  <conditionalFormatting sqref="B6:L6">
    <cfRule type="cellIs" dxfId="4" priority="1" operator="equal">
      <formula>$P$7</formula>
    </cfRule>
  </conditionalFormatting>
  <conditionalFormatting sqref="D7:L7">
    <cfRule type="cellIs" dxfId="5" priority="2" operator="equal">
      <formula>"(za ovo razdoblje i ovu vrstu obveznika obrazac se ne popunjava)"</formula>
    </cfRule>
  </conditionalFormatting>
  <conditionalFormatting sqref="J19:K33 J35:K49 J51:K56 J60:K60">
    <cfRule type="cellIs" dxfId="8" priority="3" operator="notEqual">
      <formula>ROUND(J35,2)</formula>
    </cfRule>
  </conditionalFormatting>
  <conditionalFormatting sqref="J19:K33 J35:K49 J51:K60">
    <cfRule type="cellIs" dxfId="7" priority="4" operator="lessThan">
      <formula>0</formula>
    </cfRule>
  </conditionalFormatting>
  <conditionalFormatting sqref="J57:K59">
    <cfRule type="cellIs" dxfId="8" priority="5" operator="notEqual">
      <formula>ROUND(J57,0)</formula>
    </cfRule>
  </conditionalFormatting>
  <dataValidations>
    <dataValidation type="decimal" operator="notEqual" allowBlank="1" showInputMessage="1" showErrorMessage="1" prompt="Nedozvoljen unos - Dozvoljen je samo upis pozitivnih ili negativnih brojeva, ako je iznos nula (tj. nema podatka), upišite nulu" sqref="J48:K48">
      <formula1>9.999999999E9</formula1>
    </dataValidation>
    <dataValidation type="decimal" operator="greaterThanOrEqual" allowBlank="1" showInputMessage="1" showErrorMessage="1" prompt="Nedozvoljen unos - Dozvoljen je samo upis pozitivnih brojeva, ako je iznos nula (tj. nema podatka), upišite nulu" sqref="J19:K33 J35:K47 J49:K49 J51:K56 J60:K60">
      <formula1>0.0</formula1>
    </dataValidation>
    <dataValidation type="decimal" operator="greaterThanOrEqual" allowBlank="1" showInputMessage="1" showErrorMessage="1" prompt="Nedozvoljen unos - Dozvoljen je samo upis pozitivnih cijelih brojeva, ako je iznos nula (tj. nema podatka), upišite nulu" sqref="J57:K59">
      <formula1>0.0</formula1>
    </dataValidation>
  </dataValidation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25.25"/>
    <col customWidth="1" min="2" max="2" width="8.0"/>
    <col customWidth="1" min="3" max="3" width="6.25"/>
    <col customWidth="1" min="4" max="4" width="10.75"/>
    <col customWidth="1" min="5" max="9" width="16.75"/>
    <col customWidth="1" min="10" max="10" width="3.13"/>
    <col customWidth="1" hidden="1" min="11" max="11" width="9.13"/>
    <col customWidth="1" min="12" max="26" width="8.0"/>
  </cols>
  <sheetData>
    <row r="1" ht="24.75" customHeight="1">
      <c r="A1" s="2" t="s">
        <v>0</v>
      </c>
      <c r="B1" s="3" t="s">
        <v>13</v>
      </c>
      <c r="C1" s="3" t="s">
        <v>1</v>
      </c>
      <c r="D1" s="3" t="s">
        <v>2</v>
      </c>
      <c r="E1" s="4" t="s">
        <v>3</v>
      </c>
      <c r="F1" s="3" t="s">
        <v>4</v>
      </c>
      <c r="G1" s="3" t="s">
        <v>5</v>
      </c>
      <c r="H1" s="5" t="s">
        <v>6</v>
      </c>
      <c r="I1" s="51"/>
      <c r="J1" s="1"/>
      <c r="K1" s="1"/>
      <c r="L1" s="1"/>
      <c r="M1" s="1"/>
      <c r="N1" s="1"/>
      <c r="O1" s="1"/>
      <c r="P1" s="1"/>
      <c r="Q1" s="1"/>
      <c r="R1" s="1"/>
      <c r="S1" s="1"/>
      <c r="T1" s="1"/>
      <c r="U1" s="1"/>
      <c r="V1" s="1"/>
      <c r="W1" s="1"/>
      <c r="X1" s="1"/>
      <c r="Y1" s="1"/>
      <c r="Z1" s="1"/>
    </row>
    <row r="2" ht="30.0" customHeight="1">
      <c r="A2" s="319" t="s">
        <v>2467</v>
      </c>
      <c r="J2" s="1"/>
      <c r="K2" s="1"/>
      <c r="L2" s="1"/>
      <c r="M2" s="1"/>
      <c r="N2" s="1"/>
      <c r="O2" s="1"/>
      <c r="P2" s="1"/>
      <c r="Q2" s="1"/>
      <c r="R2" s="1"/>
      <c r="S2" s="1"/>
      <c r="T2" s="1"/>
      <c r="U2" s="1"/>
      <c r="V2" s="1"/>
      <c r="W2" s="1"/>
      <c r="X2" s="1"/>
      <c r="Y2" s="1"/>
      <c r="Z2" s="1"/>
    </row>
    <row r="3" ht="22.5" customHeight="1">
      <c r="A3" s="320" t="s">
        <v>2468</v>
      </c>
      <c r="B3" s="108" t="s">
        <v>2469</v>
      </c>
      <c r="C3" s="1"/>
      <c r="D3" s="108" t="s">
        <v>2470</v>
      </c>
      <c r="E3" s="321" t="s">
        <v>2471</v>
      </c>
      <c r="F3" s="24"/>
      <c r="G3" s="24"/>
      <c r="H3" s="24"/>
      <c r="I3" s="25"/>
      <c r="J3" s="1"/>
      <c r="K3" s="1"/>
      <c r="L3" s="1"/>
      <c r="M3" s="1"/>
      <c r="N3" s="1"/>
      <c r="O3" s="1"/>
      <c r="P3" s="1"/>
      <c r="Q3" s="1"/>
      <c r="R3" s="1"/>
      <c r="S3" s="1"/>
      <c r="T3" s="1"/>
      <c r="U3" s="1"/>
      <c r="V3" s="1"/>
      <c r="W3" s="1"/>
      <c r="X3" s="1"/>
      <c r="Y3" s="1"/>
      <c r="Z3" s="1"/>
    </row>
    <row r="4" ht="14.25" customHeight="1">
      <c r="A4" s="322" t="s">
        <v>2472</v>
      </c>
      <c r="B4" s="323">
        <v>16.0</v>
      </c>
      <c r="C4" s="324"/>
      <c r="D4" s="325">
        <v>111.0</v>
      </c>
      <c r="E4" s="326" t="s">
        <v>128</v>
      </c>
      <c r="F4" s="198"/>
      <c r="G4" s="198"/>
      <c r="H4" s="198"/>
      <c r="I4" s="327"/>
      <c r="J4" s="1"/>
      <c r="K4" s="1"/>
      <c r="L4" s="1"/>
      <c r="M4" s="1"/>
      <c r="N4" s="1"/>
      <c r="O4" s="1"/>
      <c r="P4" s="1"/>
      <c r="Q4" s="1"/>
      <c r="R4" s="1"/>
      <c r="S4" s="1"/>
      <c r="T4" s="1"/>
      <c r="U4" s="1"/>
      <c r="V4" s="1"/>
      <c r="W4" s="1"/>
      <c r="X4" s="1"/>
      <c r="Y4" s="1"/>
      <c r="Z4" s="1"/>
    </row>
    <row r="5" ht="14.25" customHeight="1">
      <c r="A5" s="328" t="s">
        <v>2473</v>
      </c>
      <c r="B5" s="329">
        <v>14.0</v>
      </c>
      <c r="C5" s="324"/>
      <c r="D5" s="330">
        <v>112.0</v>
      </c>
      <c r="E5" s="331" t="s">
        <v>133</v>
      </c>
      <c r="F5" s="207"/>
      <c r="G5" s="207"/>
      <c r="H5" s="207"/>
      <c r="I5" s="332"/>
      <c r="J5" s="1"/>
      <c r="K5" s="1"/>
      <c r="L5" s="1"/>
      <c r="M5" s="1"/>
      <c r="N5" s="1"/>
      <c r="O5" s="1"/>
      <c r="P5" s="1"/>
      <c r="Q5" s="1"/>
      <c r="R5" s="1"/>
      <c r="S5" s="1"/>
      <c r="T5" s="1"/>
      <c r="U5" s="1"/>
      <c r="V5" s="1"/>
      <c r="W5" s="1"/>
      <c r="X5" s="1"/>
      <c r="Y5" s="1"/>
      <c r="Z5" s="1"/>
    </row>
    <row r="6" ht="14.25" customHeight="1">
      <c r="A6" s="328" t="s">
        <v>2474</v>
      </c>
      <c r="B6" s="329">
        <v>16.0</v>
      </c>
      <c r="C6" s="324"/>
      <c r="D6" s="330">
        <v>113.0</v>
      </c>
      <c r="E6" s="331" t="s">
        <v>140</v>
      </c>
      <c r="F6" s="207"/>
      <c r="G6" s="207"/>
      <c r="H6" s="207"/>
      <c r="I6" s="332"/>
      <c r="J6" s="1"/>
      <c r="K6" s="1"/>
      <c r="L6" s="1"/>
      <c r="M6" s="1"/>
      <c r="N6" s="1"/>
      <c r="O6" s="1"/>
      <c r="P6" s="1"/>
      <c r="Q6" s="1"/>
      <c r="R6" s="1"/>
      <c r="S6" s="1"/>
      <c r="T6" s="1"/>
      <c r="U6" s="1"/>
      <c r="V6" s="1"/>
      <c r="W6" s="1"/>
      <c r="X6" s="1"/>
      <c r="Y6" s="1"/>
      <c r="Z6" s="1"/>
    </row>
    <row r="7" ht="14.25" customHeight="1">
      <c r="A7" s="328" t="s">
        <v>2475</v>
      </c>
      <c r="B7" s="329">
        <v>8.0</v>
      </c>
      <c r="C7" s="324"/>
      <c r="D7" s="330">
        <v>114.0</v>
      </c>
      <c r="E7" s="331" t="s">
        <v>143</v>
      </c>
      <c r="F7" s="207"/>
      <c r="G7" s="207"/>
      <c r="H7" s="207"/>
      <c r="I7" s="332"/>
      <c r="J7" s="1"/>
      <c r="K7" s="1"/>
      <c r="L7" s="1"/>
      <c r="M7" s="1"/>
      <c r="N7" s="1"/>
      <c r="O7" s="1"/>
      <c r="P7" s="1"/>
      <c r="Q7" s="1"/>
      <c r="R7" s="1"/>
      <c r="S7" s="1"/>
      <c r="T7" s="1"/>
      <c r="U7" s="1"/>
      <c r="V7" s="1"/>
      <c r="W7" s="1"/>
      <c r="X7" s="1"/>
      <c r="Y7" s="1"/>
      <c r="Z7" s="1"/>
    </row>
    <row r="8" ht="14.25" customHeight="1">
      <c r="A8" s="328" t="s">
        <v>2476</v>
      </c>
      <c r="B8" s="329">
        <v>18.0</v>
      </c>
      <c r="C8" s="324"/>
      <c r="D8" s="330">
        <v>115.0</v>
      </c>
      <c r="E8" s="331" t="s">
        <v>146</v>
      </c>
      <c r="F8" s="207"/>
      <c r="G8" s="207"/>
      <c r="H8" s="207"/>
      <c r="I8" s="332"/>
      <c r="J8" s="1"/>
      <c r="K8" s="1"/>
      <c r="L8" s="1"/>
      <c r="M8" s="1"/>
      <c r="N8" s="1"/>
      <c r="O8" s="1"/>
      <c r="P8" s="1"/>
      <c r="Q8" s="1"/>
      <c r="R8" s="1"/>
      <c r="S8" s="1"/>
      <c r="T8" s="1"/>
      <c r="U8" s="1"/>
      <c r="V8" s="1"/>
      <c r="W8" s="1"/>
      <c r="X8" s="1"/>
      <c r="Y8" s="1"/>
      <c r="Z8" s="1"/>
    </row>
    <row r="9" ht="14.25" customHeight="1">
      <c r="A9" s="328" t="s">
        <v>2477</v>
      </c>
      <c r="B9" s="329">
        <v>18.0</v>
      </c>
      <c r="C9" s="324"/>
      <c r="D9" s="330">
        <v>116.0</v>
      </c>
      <c r="E9" s="331" t="s">
        <v>149</v>
      </c>
      <c r="F9" s="207"/>
      <c r="G9" s="207"/>
      <c r="H9" s="207"/>
      <c r="I9" s="332"/>
      <c r="J9" s="1"/>
      <c r="K9" s="1"/>
      <c r="L9" s="1"/>
      <c r="M9" s="1"/>
      <c r="N9" s="1"/>
      <c r="O9" s="1"/>
      <c r="P9" s="1"/>
      <c r="Q9" s="1"/>
      <c r="R9" s="1"/>
      <c r="S9" s="1"/>
      <c r="T9" s="1"/>
      <c r="U9" s="1"/>
      <c r="V9" s="1"/>
      <c r="W9" s="1"/>
      <c r="X9" s="1"/>
      <c r="Y9" s="1"/>
      <c r="Z9" s="1"/>
    </row>
    <row r="10" ht="14.25" customHeight="1">
      <c r="A10" s="328" t="s">
        <v>2478</v>
      </c>
      <c r="B10" s="329">
        <v>4.0</v>
      </c>
      <c r="C10" s="324"/>
      <c r="D10" s="330">
        <v>119.0</v>
      </c>
      <c r="E10" s="331" t="s">
        <v>152</v>
      </c>
      <c r="F10" s="207"/>
      <c r="G10" s="207"/>
      <c r="H10" s="207"/>
      <c r="I10" s="332"/>
      <c r="J10" s="1"/>
      <c r="K10" s="1"/>
      <c r="L10" s="1"/>
      <c r="M10" s="1"/>
      <c r="N10" s="1"/>
      <c r="O10" s="1"/>
      <c r="P10" s="1"/>
      <c r="Q10" s="1"/>
      <c r="R10" s="1"/>
      <c r="S10" s="1"/>
      <c r="T10" s="1"/>
      <c r="U10" s="1"/>
      <c r="V10" s="1"/>
      <c r="W10" s="1"/>
      <c r="X10" s="1"/>
      <c r="Y10" s="1"/>
      <c r="Z10" s="1"/>
    </row>
    <row r="11" ht="14.25" customHeight="1">
      <c r="A11" s="328" t="s">
        <v>2479</v>
      </c>
      <c r="B11" s="329">
        <v>8.0</v>
      </c>
      <c r="C11" s="324"/>
      <c r="D11" s="330">
        <v>121.0</v>
      </c>
      <c r="E11" s="331" t="s">
        <v>156</v>
      </c>
      <c r="F11" s="207"/>
      <c r="G11" s="207"/>
      <c r="H11" s="207"/>
      <c r="I11" s="332"/>
      <c r="J11" s="1"/>
      <c r="K11" s="1"/>
      <c r="L11" s="1"/>
      <c r="M11" s="1"/>
      <c r="N11" s="1"/>
      <c r="O11" s="1"/>
      <c r="P11" s="1"/>
      <c r="Q11" s="1"/>
      <c r="R11" s="1"/>
      <c r="S11" s="1"/>
      <c r="T11" s="1"/>
      <c r="U11" s="1"/>
      <c r="V11" s="1"/>
      <c r="W11" s="1"/>
      <c r="X11" s="1"/>
      <c r="Y11" s="1"/>
      <c r="Z11" s="1"/>
    </row>
    <row r="12" ht="14.25" customHeight="1">
      <c r="A12" s="328" t="s">
        <v>2480</v>
      </c>
      <c r="B12" s="329">
        <v>17.0</v>
      </c>
      <c r="C12" s="324"/>
      <c r="D12" s="330">
        <v>122.0</v>
      </c>
      <c r="E12" s="331" t="s">
        <v>159</v>
      </c>
      <c r="F12" s="207"/>
      <c r="G12" s="207"/>
      <c r="H12" s="207"/>
      <c r="I12" s="332"/>
      <c r="J12" s="1"/>
      <c r="K12" s="1"/>
      <c r="L12" s="1"/>
      <c r="M12" s="1"/>
      <c r="N12" s="1"/>
      <c r="O12" s="1"/>
      <c r="P12" s="1"/>
      <c r="Q12" s="1"/>
      <c r="R12" s="1"/>
      <c r="S12" s="1"/>
      <c r="T12" s="1"/>
      <c r="U12" s="1"/>
      <c r="V12" s="1"/>
      <c r="W12" s="1"/>
      <c r="X12" s="1"/>
      <c r="Y12" s="1"/>
      <c r="Z12" s="1"/>
    </row>
    <row r="13" ht="14.25" customHeight="1">
      <c r="A13" s="328" t="s">
        <v>2481</v>
      </c>
      <c r="B13" s="329">
        <v>12.0</v>
      </c>
      <c r="C13" s="324"/>
      <c r="D13" s="330">
        <v>123.0</v>
      </c>
      <c r="E13" s="331" t="s">
        <v>163</v>
      </c>
      <c r="F13" s="207"/>
      <c r="G13" s="207"/>
      <c r="H13" s="207"/>
      <c r="I13" s="332"/>
      <c r="J13" s="1"/>
      <c r="K13" s="1"/>
      <c r="L13" s="1"/>
      <c r="M13" s="1"/>
      <c r="N13" s="1"/>
      <c r="O13" s="1"/>
      <c r="P13" s="1"/>
      <c r="Q13" s="1"/>
      <c r="R13" s="1"/>
      <c r="S13" s="1"/>
      <c r="T13" s="1"/>
      <c r="U13" s="1"/>
      <c r="V13" s="1"/>
      <c r="W13" s="1"/>
      <c r="X13" s="1"/>
      <c r="Y13" s="1"/>
      <c r="Z13" s="1"/>
    </row>
    <row r="14" ht="14.25" customHeight="1">
      <c r="A14" s="328" t="s">
        <v>2482</v>
      </c>
      <c r="B14" s="329">
        <v>2.0</v>
      </c>
      <c r="C14" s="324"/>
      <c r="D14" s="330">
        <v>124.0</v>
      </c>
      <c r="E14" s="331" t="s">
        <v>169</v>
      </c>
      <c r="F14" s="207"/>
      <c r="G14" s="207"/>
      <c r="H14" s="207"/>
      <c r="I14" s="332"/>
      <c r="J14" s="1"/>
      <c r="K14" s="1"/>
      <c r="L14" s="1"/>
      <c r="M14" s="1"/>
      <c r="N14" s="1"/>
      <c r="O14" s="1"/>
      <c r="P14" s="1"/>
      <c r="Q14" s="1"/>
      <c r="R14" s="1"/>
      <c r="S14" s="1"/>
      <c r="T14" s="1"/>
      <c r="U14" s="1"/>
      <c r="V14" s="1"/>
      <c r="W14" s="1"/>
      <c r="X14" s="1"/>
      <c r="Y14" s="1"/>
      <c r="Z14" s="1"/>
    </row>
    <row r="15" ht="14.25" customHeight="1">
      <c r="A15" s="328" t="s">
        <v>2483</v>
      </c>
      <c r="B15" s="329">
        <v>1.0</v>
      </c>
      <c r="C15" s="324"/>
      <c r="D15" s="330">
        <v>125.0</v>
      </c>
      <c r="E15" s="331" t="s">
        <v>173</v>
      </c>
      <c r="F15" s="207"/>
      <c r="G15" s="207"/>
      <c r="H15" s="207"/>
      <c r="I15" s="332"/>
      <c r="J15" s="1"/>
      <c r="K15" s="1"/>
      <c r="L15" s="1"/>
      <c r="M15" s="1"/>
      <c r="N15" s="1"/>
      <c r="O15" s="1"/>
      <c r="P15" s="1"/>
      <c r="Q15" s="1"/>
      <c r="R15" s="1"/>
      <c r="S15" s="1"/>
      <c r="T15" s="1"/>
      <c r="U15" s="1"/>
      <c r="V15" s="1"/>
      <c r="W15" s="1"/>
      <c r="X15" s="1"/>
      <c r="Y15" s="1"/>
      <c r="Z15" s="1"/>
    </row>
    <row r="16" ht="14.25" customHeight="1">
      <c r="A16" s="328" t="s">
        <v>2484</v>
      </c>
      <c r="B16" s="329">
        <v>5.0</v>
      </c>
      <c r="C16" s="324"/>
      <c r="D16" s="330">
        <v>126.0</v>
      </c>
      <c r="E16" s="331" t="s">
        <v>177</v>
      </c>
      <c r="F16" s="207"/>
      <c r="G16" s="207"/>
      <c r="H16" s="207"/>
      <c r="I16" s="332"/>
      <c r="J16" s="1"/>
      <c r="K16" s="1"/>
      <c r="L16" s="1"/>
      <c r="M16" s="1"/>
      <c r="N16" s="1"/>
      <c r="O16" s="1"/>
      <c r="P16" s="1"/>
      <c r="Q16" s="1"/>
      <c r="R16" s="1"/>
      <c r="S16" s="1"/>
      <c r="T16" s="1"/>
      <c r="U16" s="1"/>
      <c r="V16" s="1"/>
      <c r="W16" s="1"/>
      <c r="X16" s="1"/>
      <c r="Y16" s="1"/>
      <c r="Z16" s="1"/>
    </row>
    <row r="17" ht="14.25" customHeight="1">
      <c r="A17" s="328" t="s">
        <v>2485</v>
      </c>
      <c r="B17" s="329">
        <v>14.0</v>
      </c>
      <c r="C17" s="324"/>
      <c r="D17" s="330">
        <v>127.0</v>
      </c>
      <c r="E17" s="331" t="s">
        <v>181</v>
      </c>
      <c r="F17" s="207"/>
      <c r="G17" s="207"/>
      <c r="H17" s="207"/>
      <c r="I17" s="332"/>
      <c r="J17" s="1"/>
      <c r="K17" s="1"/>
      <c r="L17" s="1"/>
      <c r="M17" s="1"/>
      <c r="N17" s="1"/>
      <c r="O17" s="1"/>
      <c r="P17" s="1"/>
      <c r="Q17" s="1"/>
      <c r="R17" s="1"/>
      <c r="S17" s="1"/>
      <c r="T17" s="1"/>
      <c r="U17" s="1"/>
      <c r="V17" s="1"/>
      <c r="W17" s="1"/>
      <c r="X17" s="1"/>
      <c r="Y17" s="1"/>
      <c r="Z17" s="1"/>
    </row>
    <row r="18" ht="14.25" customHeight="1">
      <c r="A18" s="328" t="s">
        <v>2486</v>
      </c>
      <c r="B18" s="329">
        <v>20.0</v>
      </c>
      <c r="C18" s="324"/>
      <c r="D18" s="330">
        <v>128.0</v>
      </c>
      <c r="E18" s="331" t="s">
        <v>185</v>
      </c>
      <c r="F18" s="207"/>
      <c r="G18" s="207"/>
      <c r="H18" s="207"/>
      <c r="I18" s="332"/>
      <c r="J18" s="1"/>
      <c r="K18" s="1"/>
      <c r="L18" s="1"/>
      <c r="M18" s="1"/>
      <c r="N18" s="1"/>
      <c r="O18" s="1"/>
      <c r="P18" s="1"/>
      <c r="Q18" s="1"/>
      <c r="R18" s="1"/>
      <c r="S18" s="1"/>
      <c r="T18" s="1"/>
      <c r="U18" s="1"/>
      <c r="V18" s="1"/>
      <c r="W18" s="1"/>
      <c r="X18" s="1"/>
      <c r="Y18" s="1"/>
      <c r="Z18" s="1"/>
    </row>
    <row r="19" ht="14.25" customHeight="1">
      <c r="A19" s="328" t="s">
        <v>2487</v>
      </c>
      <c r="B19" s="329">
        <v>14.0</v>
      </c>
      <c r="C19" s="324"/>
      <c r="D19" s="330">
        <v>129.0</v>
      </c>
      <c r="E19" s="331" t="s">
        <v>192</v>
      </c>
      <c r="F19" s="207"/>
      <c r="G19" s="207"/>
      <c r="H19" s="207"/>
      <c r="I19" s="332"/>
      <c r="J19" s="1"/>
      <c r="K19" s="1"/>
      <c r="L19" s="1"/>
      <c r="M19" s="1"/>
      <c r="N19" s="1"/>
      <c r="O19" s="1"/>
      <c r="P19" s="1"/>
      <c r="Q19" s="1"/>
      <c r="R19" s="1"/>
      <c r="S19" s="1"/>
      <c r="T19" s="1"/>
      <c r="U19" s="1"/>
      <c r="V19" s="1"/>
      <c r="W19" s="1"/>
      <c r="X19" s="1"/>
      <c r="Y19" s="1"/>
      <c r="Z19" s="1"/>
    </row>
    <row r="20" ht="14.25" customHeight="1">
      <c r="A20" s="328" t="s">
        <v>2488</v>
      </c>
      <c r="B20" s="329">
        <v>13.0</v>
      </c>
      <c r="C20" s="324"/>
      <c r="D20" s="330">
        <v>130.0</v>
      </c>
      <c r="E20" s="331" t="s">
        <v>196</v>
      </c>
      <c r="F20" s="207"/>
      <c r="G20" s="207"/>
      <c r="H20" s="207"/>
      <c r="I20" s="332"/>
      <c r="J20" s="1"/>
      <c r="K20" s="1"/>
      <c r="L20" s="1"/>
      <c r="M20" s="1"/>
      <c r="N20" s="1"/>
      <c r="O20" s="1"/>
      <c r="P20" s="1"/>
      <c r="Q20" s="1"/>
      <c r="R20" s="1"/>
      <c r="S20" s="1"/>
      <c r="T20" s="1"/>
      <c r="U20" s="1"/>
      <c r="V20" s="1"/>
      <c r="W20" s="1"/>
      <c r="X20" s="1"/>
      <c r="Y20" s="1"/>
      <c r="Z20" s="1"/>
    </row>
    <row r="21" ht="14.25" customHeight="1">
      <c r="A21" s="328" t="s">
        <v>2489</v>
      </c>
      <c r="B21" s="329">
        <v>7.0</v>
      </c>
      <c r="C21" s="324"/>
      <c r="D21" s="330">
        <v>141.0</v>
      </c>
      <c r="E21" s="331" t="s">
        <v>202</v>
      </c>
      <c r="F21" s="207"/>
      <c r="G21" s="207"/>
      <c r="H21" s="207"/>
      <c r="I21" s="332"/>
      <c r="J21" s="1"/>
      <c r="K21" s="1"/>
      <c r="L21" s="1"/>
      <c r="M21" s="1"/>
      <c r="N21" s="1"/>
      <c r="O21" s="1"/>
      <c r="P21" s="1"/>
      <c r="Q21" s="1"/>
      <c r="R21" s="1"/>
      <c r="S21" s="1"/>
      <c r="T21" s="1"/>
      <c r="U21" s="1"/>
      <c r="V21" s="1"/>
      <c r="W21" s="1"/>
      <c r="X21" s="1"/>
      <c r="Y21" s="1"/>
      <c r="Z21" s="1"/>
    </row>
    <row r="22" ht="14.25" customHeight="1">
      <c r="A22" s="328" t="s">
        <v>2490</v>
      </c>
      <c r="B22" s="329">
        <v>5.0</v>
      </c>
      <c r="C22" s="324"/>
      <c r="D22" s="330">
        <v>142.0</v>
      </c>
      <c r="E22" s="331" t="s">
        <v>206</v>
      </c>
      <c r="F22" s="207"/>
      <c r="G22" s="207"/>
      <c r="H22" s="207"/>
      <c r="I22" s="332"/>
      <c r="J22" s="1"/>
      <c r="K22" s="1"/>
      <c r="L22" s="1"/>
      <c r="M22" s="1"/>
      <c r="N22" s="1"/>
      <c r="O22" s="1"/>
      <c r="P22" s="1"/>
      <c r="Q22" s="1"/>
      <c r="R22" s="1"/>
      <c r="S22" s="1"/>
      <c r="T22" s="1"/>
      <c r="U22" s="1"/>
      <c r="V22" s="1"/>
      <c r="W22" s="1"/>
      <c r="X22" s="1"/>
      <c r="Y22" s="1"/>
      <c r="Z22" s="1"/>
    </row>
    <row r="23" ht="14.25" customHeight="1">
      <c r="A23" s="328" t="s">
        <v>2491</v>
      </c>
      <c r="B23" s="329">
        <v>13.0</v>
      </c>
      <c r="C23" s="324"/>
      <c r="D23" s="330">
        <v>143.0</v>
      </c>
      <c r="E23" s="331" t="s">
        <v>212</v>
      </c>
      <c r="F23" s="207"/>
      <c r="G23" s="207"/>
      <c r="H23" s="207"/>
      <c r="I23" s="332"/>
      <c r="J23" s="1"/>
      <c r="K23" s="1"/>
      <c r="L23" s="1"/>
      <c r="M23" s="1"/>
      <c r="N23" s="1"/>
      <c r="O23" s="1"/>
      <c r="P23" s="1"/>
      <c r="Q23" s="1"/>
      <c r="R23" s="1"/>
      <c r="S23" s="1"/>
      <c r="T23" s="1"/>
      <c r="U23" s="1"/>
      <c r="V23" s="1"/>
      <c r="W23" s="1"/>
      <c r="X23" s="1"/>
      <c r="Y23" s="1"/>
      <c r="Z23" s="1"/>
    </row>
    <row r="24" ht="14.25" customHeight="1">
      <c r="A24" s="328" t="s">
        <v>2492</v>
      </c>
      <c r="B24" s="329">
        <v>15.0</v>
      </c>
      <c r="C24" s="324"/>
      <c r="D24" s="330">
        <v>144.0</v>
      </c>
      <c r="E24" s="331" t="s">
        <v>216</v>
      </c>
      <c r="F24" s="207"/>
      <c r="G24" s="207"/>
      <c r="H24" s="207"/>
      <c r="I24" s="332"/>
      <c r="J24" s="1"/>
      <c r="K24" s="1"/>
      <c r="L24" s="1"/>
      <c r="M24" s="1"/>
      <c r="N24" s="1"/>
      <c r="O24" s="1"/>
      <c r="P24" s="1"/>
      <c r="Q24" s="1"/>
      <c r="R24" s="1"/>
      <c r="S24" s="1"/>
      <c r="T24" s="1"/>
      <c r="U24" s="1"/>
      <c r="V24" s="1"/>
      <c r="W24" s="1"/>
      <c r="X24" s="1"/>
      <c r="Y24" s="1"/>
      <c r="Z24" s="1"/>
    </row>
    <row r="25" ht="14.25" customHeight="1">
      <c r="A25" s="328" t="s">
        <v>2493</v>
      </c>
      <c r="B25" s="329">
        <v>14.0</v>
      </c>
      <c r="C25" s="324"/>
      <c r="D25" s="330">
        <v>145.0</v>
      </c>
      <c r="E25" s="331" t="s">
        <v>222</v>
      </c>
      <c r="F25" s="207"/>
      <c r="G25" s="207"/>
      <c r="H25" s="207"/>
      <c r="I25" s="332"/>
      <c r="J25" s="1"/>
      <c r="K25" s="1"/>
      <c r="L25" s="1"/>
      <c r="M25" s="1"/>
      <c r="N25" s="1"/>
      <c r="O25" s="1"/>
      <c r="P25" s="1"/>
      <c r="Q25" s="1"/>
      <c r="R25" s="1"/>
      <c r="S25" s="1"/>
      <c r="T25" s="1"/>
      <c r="U25" s="1"/>
      <c r="V25" s="1"/>
      <c r="W25" s="1"/>
      <c r="X25" s="1"/>
      <c r="Y25" s="1"/>
      <c r="Z25" s="1"/>
    </row>
    <row r="26" ht="14.25" customHeight="1">
      <c r="A26" s="328" t="s">
        <v>2494</v>
      </c>
      <c r="B26" s="329">
        <v>13.0</v>
      </c>
      <c r="C26" s="324"/>
      <c r="D26" s="330">
        <v>146.0</v>
      </c>
      <c r="E26" s="331" t="s">
        <v>226</v>
      </c>
      <c r="F26" s="207"/>
      <c r="G26" s="207"/>
      <c r="H26" s="207"/>
      <c r="I26" s="332"/>
      <c r="J26" s="1"/>
      <c r="K26" s="1"/>
      <c r="L26" s="1"/>
      <c r="M26" s="1"/>
      <c r="N26" s="1"/>
      <c r="O26" s="1"/>
      <c r="P26" s="1"/>
      <c r="Q26" s="1"/>
      <c r="R26" s="1"/>
      <c r="S26" s="1"/>
      <c r="T26" s="1"/>
      <c r="U26" s="1"/>
      <c r="V26" s="1"/>
      <c r="W26" s="1"/>
      <c r="X26" s="1"/>
      <c r="Y26" s="1"/>
      <c r="Z26" s="1"/>
    </row>
    <row r="27" ht="14.25" customHeight="1">
      <c r="A27" s="328" t="s">
        <v>2495</v>
      </c>
      <c r="B27" s="329">
        <v>15.0</v>
      </c>
      <c r="C27" s="324"/>
      <c r="D27" s="330">
        <v>147.0</v>
      </c>
      <c r="E27" s="331" t="s">
        <v>232</v>
      </c>
      <c r="F27" s="207"/>
      <c r="G27" s="207"/>
      <c r="H27" s="207"/>
      <c r="I27" s="332"/>
      <c r="J27" s="1"/>
      <c r="K27" s="1"/>
      <c r="L27" s="1"/>
      <c r="M27" s="1"/>
      <c r="N27" s="1"/>
      <c r="O27" s="1"/>
      <c r="P27" s="1"/>
      <c r="Q27" s="1"/>
      <c r="R27" s="1"/>
      <c r="S27" s="1"/>
      <c r="T27" s="1"/>
      <c r="U27" s="1"/>
      <c r="V27" s="1"/>
      <c r="W27" s="1"/>
      <c r="X27" s="1"/>
      <c r="Y27" s="1"/>
      <c r="Z27" s="1"/>
    </row>
    <row r="28" ht="14.25" customHeight="1">
      <c r="A28" s="328" t="s">
        <v>2496</v>
      </c>
      <c r="B28" s="329">
        <v>1.0</v>
      </c>
      <c r="C28" s="324"/>
      <c r="D28" s="330">
        <v>149.0</v>
      </c>
      <c r="E28" s="331" t="s">
        <v>236</v>
      </c>
      <c r="F28" s="207"/>
      <c r="G28" s="207"/>
      <c r="H28" s="207"/>
      <c r="I28" s="332"/>
      <c r="J28" s="1"/>
      <c r="K28" s="1"/>
      <c r="L28" s="1"/>
      <c r="M28" s="1"/>
      <c r="N28" s="1"/>
      <c r="O28" s="1"/>
      <c r="P28" s="1"/>
      <c r="Q28" s="1"/>
      <c r="R28" s="1"/>
      <c r="S28" s="1"/>
      <c r="T28" s="1"/>
      <c r="U28" s="1"/>
      <c r="V28" s="1"/>
      <c r="W28" s="1"/>
      <c r="X28" s="1"/>
      <c r="Y28" s="1"/>
      <c r="Z28" s="1"/>
    </row>
    <row r="29" ht="14.25" customHeight="1">
      <c r="A29" s="328" t="s">
        <v>2497</v>
      </c>
      <c r="B29" s="329">
        <v>14.0</v>
      </c>
      <c r="C29" s="324"/>
      <c r="D29" s="330">
        <v>150.0</v>
      </c>
      <c r="E29" s="331" t="s">
        <v>242</v>
      </c>
      <c r="F29" s="207"/>
      <c r="G29" s="207"/>
      <c r="H29" s="207"/>
      <c r="I29" s="332"/>
      <c r="J29" s="1"/>
      <c r="K29" s="1"/>
      <c r="L29" s="1"/>
      <c r="M29" s="1"/>
      <c r="N29" s="1"/>
      <c r="O29" s="1"/>
      <c r="P29" s="1"/>
      <c r="Q29" s="1"/>
      <c r="R29" s="1"/>
      <c r="S29" s="1"/>
      <c r="T29" s="1"/>
      <c r="U29" s="1"/>
      <c r="V29" s="1"/>
      <c r="W29" s="1"/>
      <c r="X29" s="1"/>
      <c r="Y29" s="1"/>
      <c r="Z29" s="1"/>
    </row>
    <row r="30" ht="14.25" customHeight="1">
      <c r="A30" s="328" t="s">
        <v>2498</v>
      </c>
      <c r="B30" s="329">
        <v>7.0</v>
      </c>
      <c r="C30" s="324"/>
      <c r="D30" s="330">
        <v>161.0</v>
      </c>
      <c r="E30" s="331" t="s">
        <v>246</v>
      </c>
      <c r="F30" s="207"/>
      <c r="G30" s="207"/>
      <c r="H30" s="207"/>
      <c r="I30" s="332"/>
      <c r="J30" s="1"/>
      <c r="K30" s="1"/>
      <c r="L30" s="1"/>
      <c r="M30" s="1"/>
      <c r="N30" s="1"/>
      <c r="O30" s="1"/>
      <c r="P30" s="1"/>
      <c r="Q30" s="1"/>
      <c r="R30" s="1"/>
      <c r="S30" s="1"/>
      <c r="T30" s="1"/>
      <c r="U30" s="1"/>
      <c r="V30" s="1"/>
      <c r="W30" s="1"/>
      <c r="X30" s="1"/>
      <c r="Y30" s="1"/>
      <c r="Z30" s="1"/>
    </row>
    <row r="31" ht="14.25" customHeight="1">
      <c r="A31" s="328" t="s">
        <v>2499</v>
      </c>
      <c r="B31" s="329">
        <v>19.0</v>
      </c>
      <c r="C31" s="324"/>
      <c r="D31" s="330">
        <v>162.0</v>
      </c>
      <c r="E31" s="331" t="s">
        <v>251</v>
      </c>
      <c r="F31" s="207"/>
      <c r="G31" s="207"/>
      <c r="H31" s="207"/>
      <c r="I31" s="332"/>
      <c r="J31" s="1"/>
      <c r="K31" s="1"/>
      <c r="L31" s="1"/>
      <c r="M31" s="1"/>
      <c r="N31" s="1"/>
      <c r="O31" s="1"/>
      <c r="P31" s="1"/>
      <c r="Q31" s="1"/>
      <c r="R31" s="1"/>
      <c r="S31" s="1"/>
      <c r="T31" s="1"/>
      <c r="U31" s="1"/>
      <c r="V31" s="1"/>
      <c r="W31" s="1"/>
      <c r="X31" s="1"/>
      <c r="Y31" s="1"/>
      <c r="Z31" s="1"/>
    </row>
    <row r="32" ht="14.25" customHeight="1">
      <c r="A32" s="328" t="s">
        <v>2500</v>
      </c>
      <c r="B32" s="329">
        <v>16.0</v>
      </c>
      <c r="C32" s="324"/>
      <c r="D32" s="330">
        <v>163.0</v>
      </c>
      <c r="E32" s="331" t="s">
        <v>255</v>
      </c>
      <c r="F32" s="207"/>
      <c r="G32" s="207"/>
      <c r="H32" s="207"/>
      <c r="I32" s="332"/>
      <c r="J32" s="1"/>
      <c r="K32" s="1"/>
      <c r="L32" s="1"/>
      <c r="M32" s="1"/>
      <c r="N32" s="1"/>
      <c r="O32" s="1"/>
      <c r="P32" s="1"/>
      <c r="Q32" s="1"/>
      <c r="R32" s="1"/>
      <c r="S32" s="1"/>
      <c r="T32" s="1"/>
      <c r="U32" s="1"/>
      <c r="V32" s="1"/>
      <c r="W32" s="1"/>
      <c r="X32" s="1"/>
      <c r="Y32" s="1"/>
      <c r="Z32" s="1"/>
    </row>
    <row r="33" ht="14.25" customHeight="1">
      <c r="A33" s="328" t="s">
        <v>2501</v>
      </c>
      <c r="B33" s="329">
        <v>17.0</v>
      </c>
      <c r="C33" s="324"/>
      <c r="D33" s="330">
        <v>164.0</v>
      </c>
      <c r="E33" s="331" t="s">
        <v>260</v>
      </c>
      <c r="F33" s="207"/>
      <c r="G33" s="207"/>
      <c r="H33" s="207"/>
      <c r="I33" s="332"/>
      <c r="J33" s="1"/>
      <c r="K33" s="1"/>
      <c r="L33" s="1"/>
      <c r="M33" s="1"/>
      <c r="N33" s="1"/>
      <c r="O33" s="1"/>
      <c r="P33" s="1"/>
      <c r="Q33" s="1"/>
      <c r="R33" s="1"/>
      <c r="S33" s="1"/>
      <c r="T33" s="1"/>
      <c r="U33" s="1"/>
      <c r="V33" s="1"/>
      <c r="W33" s="1"/>
      <c r="X33" s="1"/>
      <c r="Y33" s="1"/>
      <c r="Z33" s="1"/>
    </row>
    <row r="34" ht="14.25" customHeight="1">
      <c r="A34" s="328" t="s">
        <v>2502</v>
      </c>
      <c r="B34" s="329">
        <v>16.0</v>
      </c>
      <c r="C34" s="324"/>
      <c r="D34" s="330">
        <v>170.0</v>
      </c>
      <c r="E34" s="331" t="s">
        <v>263</v>
      </c>
      <c r="F34" s="207"/>
      <c r="G34" s="207"/>
      <c r="H34" s="207"/>
      <c r="I34" s="332"/>
      <c r="J34" s="1"/>
      <c r="K34" s="1"/>
      <c r="L34" s="1"/>
      <c r="M34" s="1"/>
      <c r="N34" s="1"/>
      <c r="O34" s="1"/>
      <c r="P34" s="1"/>
      <c r="Q34" s="1"/>
      <c r="R34" s="1"/>
      <c r="S34" s="1"/>
      <c r="T34" s="1"/>
      <c r="U34" s="1"/>
      <c r="V34" s="1"/>
      <c r="W34" s="1"/>
      <c r="X34" s="1"/>
      <c r="Y34" s="1"/>
      <c r="Z34" s="1"/>
    </row>
    <row r="35" ht="14.25" customHeight="1">
      <c r="A35" s="328" t="s">
        <v>2503</v>
      </c>
      <c r="B35" s="329">
        <v>4.0</v>
      </c>
      <c r="C35" s="324"/>
      <c r="D35" s="330">
        <v>210.0</v>
      </c>
      <c r="E35" s="331" t="s">
        <v>266</v>
      </c>
      <c r="F35" s="207"/>
      <c r="G35" s="207"/>
      <c r="H35" s="207"/>
      <c r="I35" s="332"/>
      <c r="J35" s="1"/>
      <c r="K35" s="1"/>
      <c r="L35" s="1"/>
      <c r="M35" s="1"/>
      <c r="N35" s="1"/>
      <c r="O35" s="1"/>
      <c r="P35" s="1"/>
      <c r="Q35" s="1"/>
      <c r="R35" s="1"/>
      <c r="S35" s="1"/>
      <c r="T35" s="1"/>
      <c r="U35" s="1"/>
      <c r="V35" s="1"/>
      <c r="W35" s="1"/>
      <c r="X35" s="1"/>
      <c r="Y35" s="1"/>
      <c r="Z35" s="1"/>
    </row>
    <row r="36" ht="14.25" customHeight="1">
      <c r="A36" s="328" t="s">
        <v>2504</v>
      </c>
      <c r="B36" s="329">
        <v>16.0</v>
      </c>
      <c r="C36" s="324"/>
      <c r="D36" s="330">
        <v>220.0</v>
      </c>
      <c r="E36" s="331" t="s">
        <v>269</v>
      </c>
      <c r="F36" s="207"/>
      <c r="G36" s="207"/>
      <c r="H36" s="207"/>
      <c r="I36" s="332"/>
      <c r="J36" s="1"/>
      <c r="K36" s="1"/>
      <c r="L36" s="1"/>
      <c r="M36" s="1"/>
      <c r="N36" s="1"/>
      <c r="O36" s="1"/>
      <c r="P36" s="1"/>
      <c r="Q36" s="1"/>
      <c r="R36" s="1"/>
      <c r="S36" s="1"/>
      <c r="T36" s="1"/>
      <c r="U36" s="1"/>
      <c r="V36" s="1"/>
      <c r="W36" s="1"/>
      <c r="X36" s="1"/>
      <c r="Y36" s="1"/>
      <c r="Z36" s="1"/>
    </row>
    <row r="37" ht="14.25" customHeight="1">
      <c r="A37" s="328" t="s">
        <v>2505</v>
      </c>
      <c r="B37" s="329">
        <v>1.0</v>
      </c>
      <c r="C37" s="324"/>
      <c r="D37" s="330">
        <v>230.0</v>
      </c>
      <c r="E37" s="331" t="s">
        <v>272</v>
      </c>
      <c r="F37" s="207"/>
      <c r="G37" s="207"/>
      <c r="H37" s="207"/>
      <c r="I37" s="332"/>
      <c r="J37" s="1"/>
      <c r="K37" s="1"/>
      <c r="L37" s="1"/>
      <c r="M37" s="1"/>
      <c r="N37" s="1"/>
      <c r="O37" s="1"/>
      <c r="P37" s="1"/>
      <c r="Q37" s="1"/>
      <c r="R37" s="1"/>
      <c r="S37" s="1"/>
      <c r="T37" s="1"/>
      <c r="U37" s="1"/>
      <c r="V37" s="1"/>
      <c r="W37" s="1"/>
      <c r="X37" s="1"/>
      <c r="Y37" s="1"/>
      <c r="Z37" s="1"/>
    </row>
    <row r="38" ht="14.25" customHeight="1">
      <c r="A38" s="328" t="s">
        <v>2506</v>
      </c>
      <c r="B38" s="329">
        <v>1.0</v>
      </c>
      <c r="C38" s="324"/>
      <c r="D38" s="330">
        <v>240.0</v>
      </c>
      <c r="E38" s="331" t="s">
        <v>275</v>
      </c>
      <c r="F38" s="207"/>
      <c r="G38" s="207"/>
      <c r="H38" s="207"/>
      <c r="I38" s="332"/>
      <c r="J38" s="1"/>
      <c r="K38" s="1"/>
      <c r="L38" s="1"/>
      <c r="M38" s="1"/>
      <c r="N38" s="1"/>
      <c r="O38" s="1"/>
      <c r="P38" s="1"/>
      <c r="Q38" s="1"/>
      <c r="R38" s="1"/>
      <c r="S38" s="1"/>
      <c r="T38" s="1"/>
      <c r="U38" s="1"/>
      <c r="V38" s="1"/>
      <c r="W38" s="1"/>
      <c r="X38" s="1"/>
      <c r="Y38" s="1"/>
      <c r="Z38" s="1"/>
    </row>
    <row r="39" ht="14.25" customHeight="1">
      <c r="A39" s="328" t="s">
        <v>2507</v>
      </c>
      <c r="B39" s="329">
        <v>17.0</v>
      </c>
      <c r="C39" s="324"/>
      <c r="D39" s="330">
        <v>311.0</v>
      </c>
      <c r="E39" s="331" t="s">
        <v>278</v>
      </c>
      <c r="F39" s="207"/>
      <c r="G39" s="207"/>
      <c r="H39" s="207"/>
      <c r="I39" s="332"/>
      <c r="J39" s="1"/>
      <c r="K39" s="1"/>
      <c r="L39" s="1"/>
      <c r="M39" s="1"/>
      <c r="N39" s="1"/>
      <c r="O39" s="1"/>
      <c r="P39" s="1"/>
      <c r="Q39" s="1"/>
      <c r="R39" s="1"/>
      <c r="S39" s="1"/>
      <c r="T39" s="1"/>
      <c r="U39" s="1"/>
      <c r="V39" s="1"/>
      <c r="W39" s="1"/>
      <c r="X39" s="1"/>
      <c r="Y39" s="1"/>
      <c r="Z39" s="1"/>
    </row>
    <row r="40" ht="14.25" customHeight="1">
      <c r="A40" s="328" t="s">
        <v>2508</v>
      </c>
      <c r="B40" s="329">
        <v>11.0</v>
      </c>
      <c r="C40" s="324"/>
      <c r="D40" s="330">
        <v>312.0</v>
      </c>
      <c r="E40" s="331" t="s">
        <v>281</v>
      </c>
      <c r="F40" s="207"/>
      <c r="G40" s="207"/>
      <c r="H40" s="207"/>
      <c r="I40" s="332"/>
      <c r="J40" s="1"/>
      <c r="K40" s="1"/>
      <c r="L40" s="1"/>
      <c r="M40" s="1"/>
      <c r="N40" s="1"/>
      <c r="O40" s="1"/>
      <c r="P40" s="1"/>
      <c r="Q40" s="1"/>
      <c r="R40" s="1"/>
      <c r="S40" s="1"/>
      <c r="T40" s="1"/>
      <c r="U40" s="1"/>
      <c r="V40" s="1"/>
      <c r="W40" s="1"/>
      <c r="X40" s="1"/>
      <c r="Y40" s="1"/>
      <c r="Z40" s="1"/>
    </row>
    <row r="41" ht="14.25" customHeight="1">
      <c r="A41" s="328" t="s">
        <v>2509</v>
      </c>
      <c r="B41" s="329">
        <v>5.0</v>
      </c>
      <c r="C41" s="324"/>
      <c r="D41" s="330">
        <v>321.0</v>
      </c>
      <c r="E41" s="331" t="s">
        <v>284</v>
      </c>
      <c r="F41" s="207"/>
      <c r="G41" s="207"/>
      <c r="H41" s="207"/>
      <c r="I41" s="332"/>
      <c r="J41" s="1"/>
      <c r="K41" s="1"/>
      <c r="L41" s="1"/>
      <c r="M41" s="1"/>
      <c r="N41" s="1"/>
      <c r="O41" s="1"/>
      <c r="P41" s="1"/>
      <c r="Q41" s="1"/>
      <c r="R41" s="1"/>
      <c r="S41" s="1"/>
      <c r="T41" s="1"/>
      <c r="U41" s="1"/>
      <c r="V41" s="1"/>
      <c r="W41" s="1"/>
      <c r="X41" s="1"/>
      <c r="Y41" s="1"/>
      <c r="Z41" s="1"/>
    </row>
    <row r="42" ht="14.25" customHeight="1">
      <c r="A42" s="328" t="s">
        <v>2510</v>
      </c>
      <c r="B42" s="329">
        <v>5.0</v>
      </c>
      <c r="C42" s="324"/>
      <c r="D42" s="330">
        <v>322.0</v>
      </c>
      <c r="E42" s="331" t="s">
        <v>287</v>
      </c>
      <c r="F42" s="207"/>
      <c r="G42" s="207"/>
      <c r="H42" s="207"/>
      <c r="I42" s="332"/>
      <c r="J42" s="1"/>
      <c r="K42" s="1"/>
      <c r="L42" s="1"/>
      <c r="M42" s="1"/>
      <c r="N42" s="1"/>
      <c r="O42" s="1"/>
      <c r="P42" s="1"/>
      <c r="Q42" s="1"/>
      <c r="R42" s="1"/>
      <c r="S42" s="1"/>
      <c r="T42" s="1"/>
      <c r="U42" s="1"/>
      <c r="V42" s="1"/>
      <c r="W42" s="1"/>
      <c r="X42" s="1"/>
      <c r="Y42" s="1"/>
      <c r="Z42" s="1"/>
    </row>
    <row r="43" ht="14.25" customHeight="1">
      <c r="A43" s="328" t="s">
        <v>2511</v>
      </c>
      <c r="B43" s="329">
        <v>9.0</v>
      </c>
      <c r="C43" s="324"/>
      <c r="D43" s="330">
        <v>510.0</v>
      </c>
      <c r="E43" s="331" t="s">
        <v>290</v>
      </c>
      <c r="F43" s="207"/>
      <c r="G43" s="207"/>
      <c r="H43" s="207"/>
      <c r="I43" s="332"/>
      <c r="J43" s="1"/>
      <c r="K43" s="1"/>
      <c r="L43" s="1"/>
      <c r="M43" s="1"/>
      <c r="N43" s="1"/>
      <c r="O43" s="1"/>
      <c r="P43" s="1"/>
      <c r="Q43" s="1"/>
      <c r="R43" s="1"/>
      <c r="S43" s="1"/>
      <c r="T43" s="1"/>
      <c r="U43" s="1"/>
      <c r="V43" s="1"/>
      <c r="W43" s="1"/>
      <c r="X43" s="1"/>
      <c r="Y43" s="1"/>
      <c r="Z43" s="1"/>
    </row>
    <row r="44" ht="14.25" customHeight="1">
      <c r="A44" s="328" t="s">
        <v>2512</v>
      </c>
      <c r="B44" s="329">
        <v>8.0</v>
      </c>
      <c r="C44" s="324"/>
      <c r="D44" s="330">
        <v>520.0</v>
      </c>
      <c r="E44" s="331" t="s">
        <v>293</v>
      </c>
      <c r="F44" s="207"/>
      <c r="G44" s="207"/>
      <c r="H44" s="207"/>
      <c r="I44" s="332"/>
      <c r="J44" s="1"/>
      <c r="K44" s="1"/>
      <c r="L44" s="1"/>
      <c r="M44" s="1"/>
      <c r="N44" s="1"/>
      <c r="O44" s="1"/>
      <c r="P44" s="1"/>
      <c r="Q44" s="1"/>
      <c r="R44" s="1"/>
      <c r="S44" s="1"/>
      <c r="T44" s="1"/>
      <c r="U44" s="1"/>
      <c r="V44" s="1"/>
      <c r="W44" s="1"/>
      <c r="X44" s="1"/>
      <c r="Y44" s="1"/>
      <c r="Z44" s="1"/>
    </row>
    <row r="45" ht="14.25" customHeight="1">
      <c r="A45" s="328" t="s">
        <v>2513</v>
      </c>
      <c r="B45" s="329">
        <v>12.0</v>
      </c>
      <c r="C45" s="324"/>
      <c r="D45" s="330">
        <v>610.0</v>
      </c>
      <c r="E45" s="331" t="s">
        <v>296</v>
      </c>
      <c r="F45" s="207"/>
      <c r="G45" s="207"/>
      <c r="H45" s="207"/>
      <c r="I45" s="332"/>
      <c r="J45" s="1"/>
      <c r="K45" s="1"/>
      <c r="L45" s="1"/>
      <c r="M45" s="1"/>
      <c r="N45" s="1"/>
      <c r="O45" s="1"/>
      <c r="P45" s="1"/>
      <c r="Q45" s="1"/>
      <c r="R45" s="1"/>
      <c r="S45" s="1"/>
      <c r="T45" s="1"/>
      <c r="U45" s="1"/>
      <c r="V45" s="1"/>
      <c r="W45" s="1"/>
      <c r="X45" s="1"/>
      <c r="Y45" s="1"/>
      <c r="Z45" s="1"/>
    </row>
    <row r="46" ht="14.25" customHeight="1">
      <c r="A46" s="328" t="s">
        <v>2514</v>
      </c>
      <c r="B46" s="329">
        <v>18.0</v>
      </c>
      <c r="C46" s="324"/>
      <c r="D46" s="330">
        <v>620.0</v>
      </c>
      <c r="E46" s="331" t="s">
        <v>299</v>
      </c>
      <c r="F46" s="207"/>
      <c r="G46" s="207"/>
      <c r="H46" s="207"/>
      <c r="I46" s="332"/>
      <c r="J46" s="1"/>
      <c r="K46" s="1"/>
      <c r="L46" s="1"/>
      <c r="M46" s="1"/>
      <c r="N46" s="1"/>
      <c r="O46" s="1"/>
      <c r="P46" s="1"/>
      <c r="Q46" s="1"/>
      <c r="R46" s="1"/>
      <c r="S46" s="1"/>
      <c r="T46" s="1"/>
      <c r="U46" s="1"/>
      <c r="V46" s="1"/>
      <c r="W46" s="1"/>
      <c r="X46" s="1"/>
      <c r="Y46" s="1"/>
      <c r="Z46" s="1"/>
    </row>
    <row r="47" ht="14.25" customHeight="1">
      <c r="A47" s="328" t="s">
        <v>2515</v>
      </c>
      <c r="B47" s="329">
        <v>2.0</v>
      </c>
      <c r="C47" s="324"/>
      <c r="D47" s="330">
        <v>710.0</v>
      </c>
      <c r="E47" s="331" t="s">
        <v>302</v>
      </c>
      <c r="F47" s="207"/>
      <c r="G47" s="207"/>
      <c r="H47" s="207"/>
      <c r="I47" s="332"/>
      <c r="J47" s="1"/>
      <c r="K47" s="1"/>
      <c r="L47" s="1"/>
      <c r="M47" s="1"/>
      <c r="N47" s="1"/>
      <c r="O47" s="1"/>
      <c r="P47" s="1"/>
      <c r="Q47" s="1"/>
      <c r="R47" s="1"/>
      <c r="S47" s="1"/>
      <c r="T47" s="1"/>
      <c r="U47" s="1"/>
      <c r="V47" s="1"/>
      <c r="W47" s="1"/>
      <c r="X47" s="1"/>
      <c r="Y47" s="1"/>
      <c r="Z47" s="1"/>
    </row>
    <row r="48" ht="14.25" customHeight="1">
      <c r="A48" s="328" t="s">
        <v>2516</v>
      </c>
      <c r="B48" s="329">
        <v>18.0</v>
      </c>
      <c r="C48" s="324"/>
      <c r="D48" s="330">
        <v>721.0</v>
      </c>
      <c r="E48" s="331" t="s">
        <v>305</v>
      </c>
      <c r="F48" s="207"/>
      <c r="G48" s="207"/>
      <c r="H48" s="207"/>
      <c r="I48" s="332"/>
      <c r="J48" s="1"/>
      <c r="K48" s="1"/>
      <c r="L48" s="1"/>
      <c r="M48" s="1"/>
      <c r="N48" s="1"/>
      <c r="O48" s="1"/>
      <c r="P48" s="1"/>
      <c r="Q48" s="1"/>
      <c r="R48" s="1"/>
      <c r="S48" s="1"/>
      <c r="T48" s="1"/>
      <c r="U48" s="1"/>
      <c r="V48" s="1"/>
      <c r="W48" s="1"/>
      <c r="X48" s="1"/>
      <c r="Y48" s="1"/>
      <c r="Z48" s="1"/>
    </row>
    <row r="49" ht="14.25" customHeight="1">
      <c r="A49" s="328" t="s">
        <v>2517</v>
      </c>
      <c r="B49" s="329">
        <v>12.0</v>
      </c>
      <c r="C49" s="324"/>
      <c r="D49" s="330">
        <v>729.0</v>
      </c>
      <c r="E49" s="331" t="s">
        <v>308</v>
      </c>
      <c r="F49" s="207"/>
      <c r="G49" s="207"/>
      <c r="H49" s="207"/>
      <c r="I49" s="332"/>
      <c r="J49" s="1"/>
      <c r="K49" s="1"/>
      <c r="L49" s="1"/>
      <c r="M49" s="1"/>
      <c r="N49" s="1"/>
      <c r="O49" s="1"/>
      <c r="P49" s="1"/>
      <c r="Q49" s="1"/>
      <c r="R49" s="1"/>
      <c r="S49" s="1"/>
      <c r="T49" s="1"/>
      <c r="U49" s="1"/>
      <c r="V49" s="1"/>
      <c r="W49" s="1"/>
      <c r="X49" s="1"/>
      <c r="Y49" s="1"/>
      <c r="Z49" s="1"/>
    </row>
    <row r="50" ht="14.25" customHeight="1">
      <c r="A50" s="328" t="s">
        <v>2518</v>
      </c>
      <c r="B50" s="329">
        <v>18.0</v>
      </c>
      <c r="C50" s="324"/>
      <c r="D50" s="330">
        <v>811.0</v>
      </c>
      <c r="E50" s="331" t="s">
        <v>311</v>
      </c>
      <c r="F50" s="207"/>
      <c r="G50" s="207"/>
      <c r="H50" s="207"/>
      <c r="I50" s="332"/>
      <c r="J50" s="1"/>
      <c r="K50" s="1"/>
      <c r="L50" s="1"/>
      <c r="M50" s="1"/>
      <c r="N50" s="1"/>
      <c r="O50" s="1"/>
      <c r="P50" s="1"/>
      <c r="Q50" s="1"/>
      <c r="R50" s="1"/>
      <c r="S50" s="1"/>
      <c r="T50" s="1"/>
      <c r="U50" s="1"/>
      <c r="V50" s="1"/>
      <c r="W50" s="1"/>
      <c r="X50" s="1"/>
      <c r="Y50" s="1"/>
      <c r="Z50" s="1"/>
    </row>
    <row r="51" ht="14.25" customHeight="1">
      <c r="A51" s="328" t="s">
        <v>2519</v>
      </c>
      <c r="B51" s="329">
        <v>16.0</v>
      </c>
      <c r="C51" s="324"/>
      <c r="D51" s="330">
        <v>812.0</v>
      </c>
      <c r="E51" s="331" t="s">
        <v>314</v>
      </c>
      <c r="F51" s="207"/>
      <c r="G51" s="207"/>
      <c r="H51" s="207"/>
      <c r="I51" s="332"/>
      <c r="J51" s="1"/>
      <c r="K51" s="1"/>
      <c r="L51" s="1"/>
      <c r="M51" s="1"/>
      <c r="N51" s="1"/>
      <c r="O51" s="1"/>
      <c r="P51" s="1"/>
      <c r="Q51" s="1"/>
      <c r="R51" s="1"/>
      <c r="S51" s="1"/>
      <c r="T51" s="1"/>
      <c r="U51" s="1"/>
      <c r="V51" s="1"/>
      <c r="W51" s="1"/>
      <c r="X51" s="1"/>
      <c r="Y51" s="1"/>
      <c r="Z51" s="1"/>
    </row>
    <row r="52" ht="14.25" customHeight="1">
      <c r="A52" s="328" t="s">
        <v>2520</v>
      </c>
      <c r="B52" s="329">
        <v>12.0</v>
      </c>
      <c r="C52" s="324"/>
      <c r="D52" s="330">
        <v>891.0</v>
      </c>
      <c r="E52" s="331" t="s">
        <v>317</v>
      </c>
      <c r="F52" s="207"/>
      <c r="G52" s="207"/>
      <c r="H52" s="207"/>
      <c r="I52" s="332"/>
      <c r="J52" s="1"/>
      <c r="K52" s="1"/>
      <c r="L52" s="1"/>
      <c r="M52" s="1"/>
      <c r="N52" s="1"/>
      <c r="O52" s="1"/>
      <c r="P52" s="1"/>
      <c r="Q52" s="1"/>
      <c r="R52" s="1"/>
      <c r="S52" s="1"/>
      <c r="T52" s="1"/>
      <c r="U52" s="1"/>
      <c r="V52" s="1"/>
      <c r="W52" s="1"/>
      <c r="X52" s="1"/>
      <c r="Y52" s="1"/>
      <c r="Z52" s="1"/>
    </row>
    <row r="53" ht="14.25" customHeight="1">
      <c r="A53" s="328" t="s">
        <v>2521</v>
      </c>
      <c r="B53" s="329">
        <v>18.0</v>
      </c>
      <c r="C53" s="324"/>
      <c r="D53" s="330">
        <v>892.0</v>
      </c>
      <c r="E53" s="331" t="s">
        <v>320</v>
      </c>
      <c r="F53" s="207"/>
      <c r="G53" s="207"/>
      <c r="H53" s="207"/>
      <c r="I53" s="332"/>
      <c r="J53" s="1"/>
      <c r="K53" s="1"/>
      <c r="L53" s="1"/>
      <c r="M53" s="1"/>
      <c r="N53" s="1"/>
      <c r="O53" s="1"/>
      <c r="P53" s="1"/>
      <c r="Q53" s="1"/>
      <c r="R53" s="1"/>
      <c r="S53" s="1"/>
      <c r="T53" s="1"/>
      <c r="U53" s="1"/>
      <c r="V53" s="1"/>
      <c r="W53" s="1"/>
      <c r="X53" s="1"/>
      <c r="Y53" s="1"/>
      <c r="Z53" s="1"/>
    </row>
    <row r="54" ht="14.25" customHeight="1">
      <c r="A54" s="328" t="s">
        <v>2522</v>
      </c>
      <c r="B54" s="329">
        <v>5.0</v>
      </c>
      <c r="C54" s="324"/>
      <c r="D54" s="330">
        <v>893.0</v>
      </c>
      <c r="E54" s="331" t="s">
        <v>323</v>
      </c>
      <c r="F54" s="207"/>
      <c r="G54" s="207"/>
      <c r="H54" s="207"/>
      <c r="I54" s="332"/>
      <c r="J54" s="1"/>
      <c r="K54" s="1"/>
      <c r="L54" s="1"/>
      <c r="M54" s="1"/>
      <c r="N54" s="1"/>
      <c r="O54" s="1"/>
      <c r="P54" s="1"/>
      <c r="Q54" s="1"/>
      <c r="R54" s="1"/>
      <c r="S54" s="1"/>
      <c r="T54" s="1"/>
      <c r="U54" s="1"/>
      <c r="V54" s="1"/>
      <c r="W54" s="1"/>
      <c r="X54" s="1"/>
      <c r="Y54" s="1"/>
      <c r="Z54" s="1"/>
    </row>
    <row r="55" ht="14.25" customHeight="1">
      <c r="A55" s="328" t="s">
        <v>2523</v>
      </c>
      <c r="B55" s="329">
        <v>4.0</v>
      </c>
      <c r="C55" s="324"/>
      <c r="D55" s="330">
        <v>899.0</v>
      </c>
      <c r="E55" s="331" t="s">
        <v>326</v>
      </c>
      <c r="F55" s="207"/>
      <c r="G55" s="207"/>
      <c r="H55" s="207"/>
      <c r="I55" s="332"/>
      <c r="J55" s="1"/>
      <c r="K55" s="1"/>
      <c r="L55" s="1"/>
      <c r="M55" s="1"/>
      <c r="N55" s="1"/>
      <c r="O55" s="1"/>
      <c r="P55" s="1"/>
      <c r="Q55" s="1"/>
      <c r="R55" s="1"/>
      <c r="S55" s="1"/>
      <c r="T55" s="1"/>
      <c r="U55" s="1"/>
      <c r="V55" s="1"/>
      <c r="W55" s="1"/>
      <c r="X55" s="1"/>
      <c r="Y55" s="1"/>
      <c r="Z55" s="1"/>
    </row>
    <row r="56" ht="14.25" customHeight="1">
      <c r="A56" s="328" t="s">
        <v>2524</v>
      </c>
      <c r="B56" s="329">
        <v>17.0</v>
      </c>
      <c r="C56" s="324"/>
      <c r="D56" s="330">
        <v>910.0</v>
      </c>
      <c r="E56" s="331" t="s">
        <v>329</v>
      </c>
      <c r="F56" s="207"/>
      <c r="G56" s="207"/>
      <c r="H56" s="207"/>
      <c r="I56" s="332"/>
      <c r="J56" s="1"/>
      <c r="K56" s="1"/>
      <c r="L56" s="1"/>
      <c r="M56" s="1"/>
      <c r="N56" s="1"/>
      <c r="O56" s="1"/>
      <c r="P56" s="1"/>
      <c r="Q56" s="1"/>
      <c r="R56" s="1"/>
      <c r="S56" s="1"/>
      <c r="T56" s="1"/>
      <c r="U56" s="1"/>
      <c r="V56" s="1"/>
      <c r="W56" s="1"/>
      <c r="X56" s="1"/>
      <c r="Y56" s="1"/>
      <c r="Z56" s="1"/>
    </row>
    <row r="57" ht="14.25" customHeight="1">
      <c r="A57" s="328" t="s">
        <v>2525</v>
      </c>
      <c r="B57" s="329">
        <v>15.0</v>
      </c>
      <c r="C57" s="324"/>
      <c r="D57" s="330">
        <v>990.0</v>
      </c>
      <c r="E57" s="331" t="s">
        <v>332</v>
      </c>
      <c r="F57" s="207"/>
      <c r="G57" s="207"/>
      <c r="H57" s="207"/>
      <c r="I57" s="332"/>
      <c r="J57" s="1"/>
      <c r="K57" s="1"/>
      <c r="L57" s="1"/>
      <c r="M57" s="1"/>
      <c r="N57" s="1"/>
      <c r="O57" s="1"/>
      <c r="P57" s="1"/>
      <c r="Q57" s="1"/>
      <c r="R57" s="1"/>
      <c r="S57" s="1"/>
      <c r="T57" s="1"/>
      <c r="U57" s="1"/>
      <c r="V57" s="1"/>
      <c r="W57" s="1"/>
      <c r="X57" s="1"/>
      <c r="Y57" s="1"/>
      <c r="Z57" s="1"/>
    </row>
    <row r="58" ht="14.25" customHeight="1">
      <c r="A58" s="328" t="s">
        <v>2526</v>
      </c>
      <c r="B58" s="329">
        <v>8.0</v>
      </c>
      <c r="C58" s="324"/>
      <c r="D58" s="330">
        <v>1011.0</v>
      </c>
      <c r="E58" s="331" t="s">
        <v>335</v>
      </c>
      <c r="F58" s="207"/>
      <c r="G58" s="207"/>
      <c r="H58" s="207"/>
      <c r="I58" s="332"/>
      <c r="J58" s="1"/>
      <c r="K58" s="1"/>
      <c r="L58" s="1"/>
      <c r="M58" s="1"/>
      <c r="N58" s="1"/>
      <c r="O58" s="1"/>
      <c r="P58" s="1"/>
      <c r="Q58" s="1"/>
      <c r="R58" s="1"/>
      <c r="S58" s="1"/>
      <c r="T58" s="1"/>
      <c r="U58" s="1"/>
      <c r="V58" s="1"/>
      <c r="W58" s="1"/>
      <c r="X58" s="1"/>
      <c r="Y58" s="1"/>
      <c r="Z58" s="1"/>
    </row>
    <row r="59" ht="14.25" customHeight="1">
      <c r="A59" s="328" t="s">
        <v>2527</v>
      </c>
      <c r="B59" s="329">
        <v>8.0</v>
      </c>
      <c r="C59" s="324"/>
      <c r="D59" s="330">
        <v>1012.0</v>
      </c>
      <c r="E59" s="331" t="s">
        <v>338</v>
      </c>
      <c r="F59" s="207"/>
      <c r="G59" s="207"/>
      <c r="H59" s="207"/>
      <c r="I59" s="332"/>
      <c r="J59" s="1"/>
      <c r="K59" s="1"/>
      <c r="L59" s="1"/>
      <c r="M59" s="1"/>
      <c r="N59" s="1"/>
      <c r="O59" s="1"/>
      <c r="P59" s="1"/>
      <c r="Q59" s="1"/>
      <c r="R59" s="1"/>
      <c r="S59" s="1"/>
      <c r="T59" s="1"/>
      <c r="U59" s="1"/>
      <c r="V59" s="1"/>
      <c r="W59" s="1"/>
      <c r="X59" s="1"/>
      <c r="Y59" s="1"/>
      <c r="Z59" s="1"/>
    </row>
    <row r="60" ht="14.25" customHeight="1">
      <c r="A60" s="328" t="s">
        <v>2528</v>
      </c>
      <c r="B60" s="329">
        <v>10.0</v>
      </c>
      <c r="C60" s="324"/>
      <c r="D60" s="330">
        <v>1013.0</v>
      </c>
      <c r="E60" s="331" t="s">
        <v>341</v>
      </c>
      <c r="F60" s="207"/>
      <c r="G60" s="207"/>
      <c r="H60" s="207"/>
      <c r="I60" s="332"/>
      <c r="J60" s="1"/>
      <c r="K60" s="1"/>
      <c r="L60" s="1"/>
      <c r="M60" s="1"/>
      <c r="N60" s="1"/>
      <c r="O60" s="1"/>
      <c r="P60" s="1"/>
      <c r="Q60" s="1"/>
      <c r="R60" s="1"/>
      <c r="S60" s="1"/>
      <c r="T60" s="1"/>
      <c r="U60" s="1"/>
      <c r="V60" s="1"/>
      <c r="W60" s="1"/>
      <c r="X60" s="1"/>
      <c r="Y60" s="1"/>
      <c r="Z60" s="1"/>
    </row>
    <row r="61" ht="14.25" customHeight="1">
      <c r="A61" s="328" t="s">
        <v>2529</v>
      </c>
      <c r="B61" s="329">
        <v>8.0</v>
      </c>
      <c r="C61" s="324"/>
      <c r="D61" s="330">
        <v>1020.0</v>
      </c>
      <c r="E61" s="331" t="s">
        <v>344</v>
      </c>
      <c r="F61" s="207"/>
      <c r="G61" s="207"/>
      <c r="H61" s="207"/>
      <c r="I61" s="332"/>
      <c r="J61" s="1"/>
      <c r="K61" s="1"/>
      <c r="L61" s="1"/>
      <c r="M61" s="1"/>
      <c r="N61" s="1"/>
      <c r="O61" s="1"/>
      <c r="P61" s="1"/>
      <c r="Q61" s="1"/>
      <c r="R61" s="1"/>
      <c r="S61" s="1"/>
      <c r="T61" s="1"/>
      <c r="U61" s="1"/>
      <c r="V61" s="1"/>
      <c r="W61" s="1"/>
      <c r="X61" s="1"/>
      <c r="Y61" s="1"/>
      <c r="Z61" s="1"/>
    </row>
    <row r="62" ht="14.25" customHeight="1">
      <c r="A62" s="328" t="s">
        <v>2530</v>
      </c>
      <c r="B62" s="329">
        <v>10.0</v>
      </c>
      <c r="C62" s="324"/>
      <c r="D62" s="330">
        <v>1031.0</v>
      </c>
      <c r="E62" s="331" t="s">
        <v>347</v>
      </c>
      <c r="F62" s="207"/>
      <c r="G62" s="207"/>
      <c r="H62" s="207"/>
      <c r="I62" s="332"/>
      <c r="J62" s="1"/>
      <c r="K62" s="1"/>
      <c r="L62" s="1"/>
      <c r="M62" s="1"/>
      <c r="N62" s="1"/>
      <c r="O62" s="1"/>
      <c r="P62" s="1"/>
      <c r="Q62" s="1"/>
      <c r="R62" s="1"/>
      <c r="S62" s="1"/>
      <c r="T62" s="1"/>
      <c r="U62" s="1"/>
      <c r="V62" s="1"/>
      <c r="W62" s="1"/>
      <c r="X62" s="1"/>
      <c r="Y62" s="1"/>
      <c r="Z62" s="1"/>
    </row>
    <row r="63" ht="14.25" customHeight="1">
      <c r="A63" s="328" t="s">
        <v>2531</v>
      </c>
      <c r="B63" s="329">
        <v>10.0</v>
      </c>
      <c r="C63" s="324"/>
      <c r="D63" s="330">
        <v>1032.0</v>
      </c>
      <c r="E63" s="331" t="s">
        <v>350</v>
      </c>
      <c r="F63" s="207"/>
      <c r="G63" s="207"/>
      <c r="H63" s="207"/>
      <c r="I63" s="332"/>
      <c r="J63" s="1"/>
      <c r="K63" s="1"/>
      <c r="L63" s="1"/>
      <c r="M63" s="1"/>
      <c r="N63" s="1"/>
      <c r="O63" s="1"/>
      <c r="P63" s="1"/>
      <c r="Q63" s="1"/>
      <c r="R63" s="1"/>
      <c r="S63" s="1"/>
      <c r="T63" s="1"/>
      <c r="U63" s="1"/>
      <c r="V63" s="1"/>
      <c r="W63" s="1"/>
      <c r="X63" s="1"/>
      <c r="Y63" s="1"/>
      <c r="Z63" s="1"/>
    </row>
    <row r="64" ht="14.25" customHeight="1">
      <c r="A64" s="328" t="s">
        <v>2532</v>
      </c>
      <c r="B64" s="329">
        <v>11.0</v>
      </c>
      <c r="C64" s="324"/>
      <c r="D64" s="330">
        <v>1039.0</v>
      </c>
      <c r="E64" s="331" t="s">
        <v>353</v>
      </c>
      <c r="F64" s="207"/>
      <c r="G64" s="207"/>
      <c r="H64" s="207"/>
      <c r="I64" s="332"/>
      <c r="J64" s="1"/>
      <c r="K64" s="1"/>
      <c r="L64" s="1"/>
      <c r="M64" s="1"/>
      <c r="N64" s="1"/>
      <c r="O64" s="1"/>
      <c r="P64" s="1"/>
      <c r="Q64" s="1"/>
      <c r="R64" s="1"/>
      <c r="S64" s="1"/>
      <c r="T64" s="1"/>
      <c r="U64" s="1"/>
      <c r="V64" s="1"/>
      <c r="W64" s="1"/>
      <c r="X64" s="1"/>
      <c r="Y64" s="1"/>
      <c r="Z64" s="1"/>
    </row>
    <row r="65" ht="14.25" customHeight="1">
      <c r="A65" s="328" t="s">
        <v>2533</v>
      </c>
      <c r="B65" s="329">
        <v>20.0</v>
      </c>
      <c r="C65" s="324"/>
      <c r="D65" s="330">
        <v>1041.0</v>
      </c>
      <c r="E65" s="331" t="s">
        <v>356</v>
      </c>
      <c r="F65" s="207"/>
      <c r="G65" s="207"/>
      <c r="H65" s="207"/>
      <c r="I65" s="332"/>
      <c r="J65" s="1"/>
      <c r="K65" s="1"/>
      <c r="L65" s="1"/>
      <c r="M65" s="1"/>
      <c r="N65" s="1"/>
      <c r="O65" s="1"/>
      <c r="P65" s="1"/>
      <c r="Q65" s="1"/>
      <c r="R65" s="1"/>
      <c r="S65" s="1"/>
      <c r="T65" s="1"/>
      <c r="U65" s="1"/>
      <c r="V65" s="1"/>
      <c r="W65" s="1"/>
      <c r="X65" s="1"/>
      <c r="Y65" s="1"/>
      <c r="Z65" s="1"/>
    </row>
    <row r="66" ht="14.25" customHeight="1">
      <c r="A66" s="328" t="s">
        <v>2534</v>
      </c>
      <c r="B66" s="329">
        <v>8.0</v>
      </c>
      <c r="C66" s="324"/>
      <c r="D66" s="330">
        <v>1042.0</v>
      </c>
      <c r="E66" s="331" t="s">
        <v>359</v>
      </c>
      <c r="F66" s="207"/>
      <c r="G66" s="207"/>
      <c r="H66" s="207"/>
      <c r="I66" s="332"/>
      <c r="J66" s="1"/>
      <c r="K66" s="1"/>
      <c r="L66" s="1"/>
      <c r="M66" s="1"/>
      <c r="N66" s="1"/>
      <c r="O66" s="1"/>
      <c r="P66" s="1"/>
      <c r="Q66" s="1"/>
      <c r="R66" s="1"/>
      <c r="S66" s="1"/>
      <c r="T66" s="1"/>
      <c r="U66" s="1"/>
      <c r="V66" s="1"/>
      <c r="W66" s="1"/>
      <c r="X66" s="1"/>
      <c r="Y66" s="1"/>
      <c r="Z66" s="1"/>
    </row>
    <row r="67" ht="14.25" customHeight="1">
      <c r="A67" s="328" t="s">
        <v>2535</v>
      </c>
      <c r="B67" s="329">
        <v>7.0</v>
      </c>
      <c r="C67" s="324"/>
      <c r="D67" s="330">
        <v>1051.0</v>
      </c>
      <c r="E67" s="331" t="s">
        <v>362</v>
      </c>
      <c r="F67" s="207"/>
      <c r="G67" s="207"/>
      <c r="H67" s="207"/>
      <c r="I67" s="332"/>
      <c r="J67" s="1"/>
      <c r="K67" s="1"/>
      <c r="L67" s="1"/>
      <c r="M67" s="1"/>
      <c r="N67" s="1"/>
      <c r="O67" s="1"/>
      <c r="P67" s="1"/>
      <c r="Q67" s="1"/>
      <c r="R67" s="1"/>
      <c r="S67" s="1"/>
      <c r="T67" s="1"/>
      <c r="U67" s="1"/>
      <c r="V67" s="1"/>
      <c r="W67" s="1"/>
      <c r="X67" s="1"/>
      <c r="Y67" s="1"/>
      <c r="Z67" s="1"/>
    </row>
    <row r="68" ht="14.25" customHeight="1">
      <c r="A68" s="328" t="s">
        <v>2536</v>
      </c>
      <c r="B68" s="329">
        <v>14.0</v>
      </c>
      <c r="C68" s="324"/>
      <c r="D68" s="330">
        <v>1052.0</v>
      </c>
      <c r="E68" s="331" t="s">
        <v>365</v>
      </c>
      <c r="F68" s="207"/>
      <c r="G68" s="207"/>
      <c r="H68" s="207"/>
      <c r="I68" s="332"/>
      <c r="J68" s="1"/>
      <c r="K68" s="1"/>
      <c r="L68" s="1"/>
      <c r="M68" s="1"/>
      <c r="N68" s="1"/>
      <c r="O68" s="1"/>
      <c r="P68" s="1"/>
      <c r="Q68" s="1"/>
      <c r="R68" s="1"/>
      <c r="S68" s="1"/>
      <c r="T68" s="1"/>
      <c r="U68" s="1"/>
      <c r="V68" s="1"/>
      <c r="W68" s="1"/>
      <c r="X68" s="1"/>
      <c r="Y68" s="1"/>
      <c r="Z68" s="1"/>
    </row>
    <row r="69" ht="14.25" customHeight="1">
      <c r="A69" s="328" t="s">
        <v>2537</v>
      </c>
      <c r="B69" s="329">
        <v>14.0</v>
      </c>
      <c r="C69" s="324"/>
      <c r="D69" s="330">
        <v>1061.0</v>
      </c>
      <c r="E69" s="331" t="s">
        <v>368</v>
      </c>
      <c r="F69" s="207"/>
      <c r="G69" s="207"/>
      <c r="H69" s="207"/>
      <c r="I69" s="332"/>
      <c r="J69" s="1"/>
      <c r="K69" s="1"/>
      <c r="L69" s="1"/>
      <c r="M69" s="1"/>
      <c r="N69" s="1"/>
      <c r="O69" s="1"/>
      <c r="P69" s="1"/>
      <c r="Q69" s="1"/>
      <c r="R69" s="1"/>
      <c r="S69" s="1"/>
      <c r="T69" s="1"/>
      <c r="U69" s="1"/>
      <c r="V69" s="1"/>
      <c r="W69" s="1"/>
      <c r="X69" s="1"/>
      <c r="Y69" s="1"/>
      <c r="Z69" s="1"/>
    </row>
    <row r="70" ht="14.25" customHeight="1">
      <c r="A70" s="328" t="s">
        <v>2538</v>
      </c>
      <c r="B70" s="329">
        <v>14.0</v>
      </c>
      <c r="C70" s="324"/>
      <c r="D70" s="330">
        <v>1062.0</v>
      </c>
      <c r="E70" s="331" t="s">
        <v>371</v>
      </c>
      <c r="F70" s="207"/>
      <c r="G70" s="207"/>
      <c r="H70" s="207"/>
      <c r="I70" s="332"/>
      <c r="J70" s="1"/>
      <c r="K70" s="1"/>
      <c r="L70" s="1"/>
      <c r="M70" s="1"/>
      <c r="N70" s="1"/>
      <c r="O70" s="1"/>
      <c r="P70" s="1"/>
      <c r="Q70" s="1"/>
      <c r="R70" s="1"/>
      <c r="S70" s="1"/>
      <c r="T70" s="1"/>
      <c r="U70" s="1"/>
      <c r="V70" s="1"/>
      <c r="W70" s="1"/>
      <c r="X70" s="1"/>
      <c r="Y70" s="1"/>
      <c r="Z70" s="1"/>
    </row>
    <row r="71" ht="14.25" customHeight="1">
      <c r="A71" s="328" t="s">
        <v>2539</v>
      </c>
      <c r="B71" s="329">
        <v>7.0</v>
      </c>
      <c r="C71" s="324"/>
      <c r="D71" s="330">
        <v>1071.0</v>
      </c>
      <c r="E71" s="331" t="s">
        <v>374</v>
      </c>
      <c r="F71" s="207"/>
      <c r="G71" s="207"/>
      <c r="H71" s="207"/>
      <c r="I71" s="332"/>
      <c r="J71" s="1"/>
      <c r="K71" s="1"/>
      <c r="L71" s="1"/>
      <c r="M71" s="1"/>
      <c r="N71" s="1"/>
      <c r="O71" s="1"/>
      <c r="P71" s="1"/>
      <c r="Q71" s="1"/>
      <c r="R71" s="1"/>
      <c r="S71" s="1"/>
      <c r="T71" s="1"/>
      <c r="U71" s="1"/>
      <c r="V71" s="1"/>
      <c r="W71" s="1"/>
      <c r="X71" s="1"/>
      <c r="Y71" s="1"/>
      <c r="Z71" s="1"/>
    </row>
    <row r="72" ht="27.75" customHeight="1">
      <c r="A72" s="328" t="s">
        <v>2540</v>
      </c>
      <c r="B72" s="329">
        <v>12.0</v>
      </c>
      <c r="C72" s="324"/>
      <c r="D72" s="330">
        <v>1072.0</v>
      </c>
      <c r="E72" s="331" t="s">
        <v>377</v>
      </c>
      <c r="F72" s="207"/>
      <c r="G72" s="207"/>
      <c r="H72" s="207"/>
      <c r="I72" s="332"/>
      <c r="J72" s="1"/>
      <c r="K72" s="1"/>
      <c r="L72" s="1"/>
      <c r="M72" s="1"/>
      <c r="N72" s="1"/>
      <c r="O72" s="1"/>
      <c r="P72" s="1"/>
      <c r="Q72" s="1"/>
      <c r="R72" s="1"/>
      <c r="S72" s="1"/>
      <c r="T72" s="1"/>
      <c r="U72" s="1"/>
      <c r="V72" s="1"/>
      <c r="W72" s="1"/>
      <c r="X72" s="1"/>
      <c r="Y72" s="1"/>
      <c r="Z72" s="1"/>
    </row>
    <row r="73" ht="14.25" customHeight="1">
      <c r="A73" s="328" t="s">
        <v>2541</v>
      </c>
      <c r="B73" s="329">
        <v>20.0</v>
      </c>
      <c r="C73" s="324"/>
      <c r="D73" s="330">
        <v>1073.0</v>
      </c>
      <c r="E73" s="331" t="s">
        <v>380</v>
      </c>
      <c r="F73" s="207"/>
      <c r="G73" s="207"/>
      <c r="H73" s="207"/>
      <c r="I73" s="332"/>
      <c r="J73" s="1"/>
      <c r="K73" s="1"/>
      <c r="L73" s="1"/>
      <c r="M73" s="1"/>
      <c r="N73" s="1"/>
      <c r="O73" s="1"/>
      <c r="P73" s="1"/>
      <c r="Q73" s="1"/>
      <c r="R73" s="1"/>
      <c r="S73" s="1"/>
      <c r="T73" s="1"/>
      <c r="U73" s="1"/>
      <c r="V73" s="1"/>
      <c r="W73" s="1"/>
      <c r="X73" s="1"/>
      <c r="Y73" s="1"/>
      <c r="Z73" s="1"/>
    </row>
    <row r="74" ht="14.25" customHeight="1">
      <c r="A74" s="328" t="s">
        <v>2542</v>
      </c>
      <c r="B74" s="329">
        <v>8.0</v>
      </c>
      <c r="C74" s="324"/>
      <c r="D74" s="330">
        <v>1081.0</v>
      </c>
      <c r="E74" s="331" t="s">
        <v>383</v>
      </c>
      <c r="F74" s="207"/>
      <c r="G74" s="207"/>
      <c r="H74" s="207"/>
      <c r="I74" s="332"/>
      <c r="J74" s="1"/>
      <c r="K74" s="1"/>
      <c r="L74" s="1"/>
      <c r="M74" s="1"/>
      <c r="N74" s="1"/>
      <c r="O74" s="1"/>
      <c r="P74" s="1"/>
      <c r="Q74" s="1"/>
      <c r="R74" s="1"/>
      <c r="S74" s="1"/>
      <c r="T74" s="1"/>
      <c r="U74" s="1"/>
      <c r="V74" s="1"/>
      <c r="W74" s="1"/>
      <c r="X74" s="1"/>
      <c r="Y74" s="1"/>
      <c r="Z74" s="1"/>
    </row>
    <row r="75" ht="14.25" customHeight="1">
      <c r="A75" s="328" t="s">
        <v>2543</v>
      </c>
      <c r="B75" s="329">
        <v>2.0</v>
      </c>
      <c r="C75" s="324"/>
      <c r="D75" s="330">
        <v>1082.0</v>
      </c>
      <c r="E75" s="331" t="s">
        <v>386</v>
      </c>
      <c r="F75" s="207"/>
      <c r="G75" s="207"/>
      <c r="H75" s="207"/>
      <c r="I75" s="332"/>
      <c r="J75" s="1"/>
      <c r="K75" s="1"/>
      <c r="L75" s="1"/>
      <c r="M75" s="1"/>
      <c r="N75" s="1"/>
      <c r="O75" s="1"/>
      <c r="P75" s="1"/>
      <c r="Q75" s="1"/>
      <c r="R75" s="1"/>
      <c r="S75" s="1"/>
      <c r="T75" s="1"/>
      <c r="U75" s="1"/>
      <c r="V75" s="1"/>
      <c r="W75" s="1"/>
      <c r="X75" s="1"/>
      <c r="Y75" s="1"/>
      <c r="Z75" s="1"/>
    </row>
    <row r="76" ht="14.25" customHeight="1">
      <c r="A76" s="328" t="s">
        <v>2544</v>
      </c>
      <c r="B76" s="329">
        <v>7.0</v>
      </c>
      <c r="C76" s="324"/>
      <c r="D76" s="330">
        <v>1083.0</v>
      </c>
      <c r="E76" s="331" t="s">
        <v>389</v>
      </c>
      <c r="F76" s="207"/>
      <c r="G76" s="207"/>
      <c r="H76" s="207"/>
      <c r="I76" s="332"/>
      <c r="J76" s="1"/>
      <c r="K76" s="1"/>
      <c r="L76" s="1"/>
      <c r="M76" s="1"/>
      <c r="N76" s="1"/>
      <c r="O76" s="1"/>
      <c r="P76" s="1"/>
      <c r="Q76" s="1"/>
      <c r="R76" s="1"/>
      <c r="S76" s="1"/>
      <c r="T76" s="1"/>
      <c r="U76" s="1"/>
      <c r="V76" s="1"/>
      <c r="W76" s="1"/>
      <c r="X76" s="1"/>
      <c r="Y76" s="1"/>
      <c r="Z76" s="1"/>
    </row>
    <row r="77" ht="14.25" customHeight="1">
      <c r="A77" s="328" t="s">
        <v>2545</v>
      </c>
      <c r="B77" s="329">
        <v>17.0</v>
      </c>
      <c r="C77" s="324"/>
      <c r="D77" s="330">
        <v>1084.0</v>
      </c>
      <c r="E77" s="331" t="s">
        <v>392</v>
      </c>
      <c r="F77" s="207"/>
      <c r="G77" s="207"/>
      <c r="H77" s="207"/>
      <c r="I77" s="332"/>
      <c r="J77" s="1"/>
      <c r="K77" s="1"/>
      <c r="L77" s="1"/>
      <c r="M77" s="1"/>
      <c r="N77" s="1"/>
      <c r="O77" s="1"/>
      <c r="P77" s="1"/>
      <c r="Q77" s="1"/>
      <c r="R77" s="1"/>
      <c r="S77" s="1"/>
      <c r="T77" s="1"/>
      <c r="U77" s="1"/>
      <c r="V77" s="1"/>
      <c r="W77" s="1"/>
      <c r="X77" s="1"/>
      <c r="Y77" s="1"/>
      <c r="Z77" s="1"/>
    </row>
    <row r="78" ht="14.25" customHeight="1">
      <c r="A78" s="328" t="s">
        <v>2546</v>
      </c>
      <c r="B78" s="329">
        <v>8.0</v>
      </c>
      <c r="C78" s="324"/>
      <c r="D78" s="330">
        <v>1085.0</v>
      </c>
      <c r="E78" s="331" t="s">
        <v>395</v>
      </c>
      <c r="F78" s="207"/>
      <c r="G78" s="207"/>
      <c r="H78" s="207"/>
      <c r="I78" s="332"/>
      <c r="J78" s="1"/>
      <c r="K78" s="1"/>
      <c r="L78" s="1"/>
      <c r="M78" s="1"/>
      <c r="N78" s="1"/>
      <c r="O78" s="1"/>
      <c r="P78" s="1"/>
      <c r="Q78" s="1"/>
      <c r="R78" s="1"/>
      <c r="S78" s="1"/>
      <c r="T78" s="1"/>
      <c r="U78" s="1"/>
      <c r="V78" s="1"/>
      <c r="W78" s="1"/>
      <c r="X78" s="1"/>
      <c r="Y78" s="1"/>
      <c r="Z78" s="1"/>
    </row>
    <row r="79" ht="14.25" customHeight="1">
      <c r="A79" s="328" t="s">
        <v>2547</v>
      </c>
      <c r="B79" s="329">
        <v>20.0</v>
      </c>
      <c r="C79" s="324"/>
      <c r="D79" s="330">
        <v>1086.0</v>
      </c>
      <c r="E79" s="331" t="s">
        <v>398</v>
      </c>
      <c r="F79" s="207"/>
      <c r="G79" s="207"/>
      <c r="H79" s="207"/>
      <c r="I79" s="332"/>
      <c r="J79" s="1"/>
      <c r="K79" s="1"/>
      <c r="L79" s="1"/>
      <c r="M79" s="1"/>
      <c r="N79" s="1"/>
      <c r="O79" s="1"/>
      <c r="P79" s="1"/>
      <c r="Q79" s="1"/>
      <c r="R79" s="1"/>
      <c r="S79" s="1"/>
      <c r="T79" s="1"/>
      <c r="U79" s="1"/>
      <c r="V79" s="1"/>
      <c r="W79" s="1"/>
      <c r="X79" s="1"/>
      <c r="Y79" s="1"/>
      <c r="Z79" s="1"/>
    </row>
    <row r="80" ht="14.25" customHeight="1">
      <c r="A80" s="328" t="s">
        <v>2548</v>
      </c>
      <c r="B80" s="329">
        <v>20.0</v>
      </c>
      <c r="C80" s="324"/>
      <c r="D80" s="330">
        <v>1089.0</v>
      </c>
      <c r="E80" s="331" t="s">
        <v>401</v>
      </c>
      <c r="F80" s="207"/>
      <c r="G80" s="207"/>
      <c r="H80" s="207"/>
      <c r="I80" s="332"/>
      <c r="J80" s="1"/>
      <c r="K80" s="1"/>
      <c r="L80" s="1"/>
      <c r="M80" s="1"/>
      <c r="N80" s="1"/>
      <c r="O80" s="1"/>
      <c r="P80" s="1"/>
      <c r="Q80" s="1"/>
      <c r="R80" s="1"/>
      <c r="S80" s="1"/>
      <c r="T80" s="1"/>
      <c r="U80" s="1"/>
      <c r="V80" s="1"/>
      <c r="W80" s="1"/>
      <c r="X80" s="1"/>
      <c r="Y80" s="1"/>
      <c r="Z80" s="1"/>
    </row>
    <row r="81" ht="14.25" customHeight="1">
      <c r="A81" s="328" t="s">
        <v>2549</v>
      </c>
      <c r="B81" s="329">
        <v>14.0</v>
      </c>
      <c r="C81" s="324"/>
      <c r="D81" s="330">
        <v>1091.0</v>
      </c>
      <c r="E81" s="331" t="s">
        <v>404</v>
      </c>
      <c r="F81" s="207"/>
      <c r="G81" s="207"/>
      <c r="H81" s="207"/>
      <c r="I81" s="332"/>
      <c r="J81" s="1"/>
      <c r="K81" s="1"/>
      <c r="L81" s="1"/>
      <c r="M81" s="1"/>
      <c r="N81" s="1"/>
      <c r="O81" s="1"/>
      <c r="P81" s="1"/>
      <c r="Q81" s="1"/>
      <c r="R81" s="1"/>
      <c r="S81" s="1"/>
      <c r="T81" s="1"/>
      <c r="U81" s="1"/>
      <c r="V81" s="1"/>
      <c r="W81" s="1"/>
      <c r="X81" s="1"/>
      <c r="Y81" s="1"/>
      <c r="Z81" s="1"/>
    </row>
    <row r="82" ht="14.25" customHeight="1">
      <c r="A82" s="328" t="s">
        <v>2550</v>
      </c>
      <c r="B82" s="329">
        <v>2.0</v>
      </c>
      <c r="C82" s="324"/>
      <c r="D82" s="330">
        <v>1092.0</v>
      </c>
      <c r="E82" s="331" t="s">
        <v>407</v>
      </c>
      <c r="F82" s="207"/>
      <c r="G82" s="207"/>
      <c r="H82" s="207"/>
      <c r="I82" s="332"/>
      <c r="J82" s="1"/>
      <c r="K82" s="1"/>
      <c r="L82" s="1"/>
      <c r="M82" s="1"/>
      <c r="N82" s="1"/>
      <c r="O82" s="1"/>
      <c r="P82" s="1"/>
      <c r="Q82" s="1"/>
      <c r="R82" s="1"/>
      <c r="S82" s="1"/>
      <c r="T82" s="1"/>
      <c r="U82" s="1"/>
      <c r="V82" s="1"/>
      <c r="W82" s="1"/>
      <c r="X82" s="1"/>
      <c r="Y82" s="1"/>
      <c r="Z82" s="1"/>
    </row>
    <row r="83" ht="14.25" customHeight="1">
      <c r="A83" s="328" t="s">
        <v>2551</v>
      </c>
      <c r="B83" s="329">
        <v>5.0</v>
      </c>
      <c r="C83" s="324"/>
      <c r="D83" s="330">
        <v>1101.0</v>
      </c>
      <c r="E83" s="331" t="s">
        <v>410</v>
      </c>
      <c r="F83" s="207"/>
      <c r="G83" s="207"/>
      <c r="H83" s="207"/>
      <c r="I83" s="332"/>
      <c r="J83" s="1"/>
      <c r="K83" s="1"/>
      <c r="L83" s="1"/>
      <c r="M83" s="1"/>
      <c r="N83" s="1"/>
      <c r="O83" s="1"/>
      <c r="P83" s="1"/>
      <c r="Q83" s="1"/>
      <c r="R83" s="1"/>
      <c r="S83" s="1"/>
      <c r="T83" s="1"/>
      <c r="U83" s="1"/>
      <c r="V83" s="1"/>
      <c r="W83" s="1"/>
      <c r="X83" s="1"/>
      <c r="Y83" s="1"/>
      <c r="Z83" s="1"/>
    </row>
    <row r="84" ht="14.25" customHeight="1">
      <c r="A84" s="328" t="s">
        <v>2552</v>
      </c>
      <c r="B84" s="329">
        <v>12.0</v>
      </c>
      <c r="C84" s="324"/>
      <c r="D84" s="330">
        <v>1102.0</v>
      </c>
      <c r="E84" s="331" t="s">
        <v>413</v>
      </c>
      <c r="F84" s="207"/>
      <c r="G84" s="207"/>
      <c r="H84" s="207"/>
      <c r="I84" s="332"/>
      <c r="J84" s="1"/>
      <c r="K84" s="1"/>
      <c r="L84" s="1"/>
      <c r="M84" s="1"/>
      <c r="N84" s="1"/>
      <c r="O84" s="1"/>
      <c r="P84" s="1"/>
      <c r="Q84" s="1"/>
      <c r="R84" s="1"/>
      <c r="S84" s="1"/>
      <c r="T84" s="1"/>
      <c r="U84" s="1"/>
      <c r="V84" s="1"/>
      <c r="W84" s="1"/>
      <c r="X84" s="1"/>
      <c r="Y84" s="1"/>
      <c r="Z84" s="1"/>
    </row>
    <row r="85" ht="14.25" customHeight="1">
      <c r="A85" s="328" t="s">
        <v>2553</v>
      </c>
      <c r="B85" s="329">
        <v>20.0</v>
      </c>
      <c r="C85" s="324"/>
      <c r="D85" s="330">
        <v>1103.0</v>
      </c>
      <c r="E85" s="331" t="s">
        <v>416</v>
      </c>
      <c r="F85" s="207"/>
      <c r="G85" s="207"/>
      <c r="H85" s="207"/>
      <c r="I85" s="332"/>
      <c r="J85" s="1"/>
      <c r="K85" s="1"/>
      <c r="L85" s="1"/>
      <c r="M85" s="1"/>
      <c r="N85" s="1"/>
      <c r="O85" s="1"/>
      <c r="P85" s="1"/>
      <c r="Q85" s="1"/>
      <c r="R85" s="1"/>
      <c r="S85" s="1"/>
      <c r="T85" s="1"/>
      <c r="U85" s="1"/>
      <c r="V85" s="1"/>
      <c r="W85" s="1"/>
      <c r="X85" s="1"/>
      <c r="Y85" s="1"/>
      <c r="Z85" s="1"/>
    </row>
    <row r="86" ht="14.25" customHeight="1">
      <c r="A86" s="328" t="s">
        <v>2554</v>
      </c>
      <c r="B86" s="329">
        <v>3.0</v>
      </c>
      <c r="C86" s="324"/>
      <c r="D86" s="330">
        <v>1104.0</v>
      </c>
      <c r="E86" s="331" t="s">
        <v>419</v>
      </c>
      <c r="F86" s="207"/>
      <c r="G86" s="207"/>
      <c r="H86" s="207"/>
      <c r="I86" s="332"/>
      <c r="J86" s="1"/>
      <c r="K86" s="1"/>
      <c r="L86" s="1"/>
      <c r="M86" s="1"/>
      <c r="N86" s="1"/>
      <c r="O86" s="1"/>
      <c r="P86" s="1"/>
      <c r="Q86" s="1"/>
      <c r="R86" s="1"/>
      <c r="S86" s="1"/>
      <c r="T86" s="1"/>
      <c r="U86" s="1"/>
      <c r="V86" s="1"/>
      <c r="W86" s="1"/>
      <c r="X86" s="1"/>
      <c r="Y86" s="1"/>
      <c r="Z86" s="1"/>
    </row>
    <row r="87" ht="14.25" customHeight="1">
      <c r="A87" s="328" t="s">
        <v>2555</v>
      </c>
      <c r="B87" s="329">
        <v>9.0</v>
      </c>
      <c r="C87" s="324"/>
      <c r="D87" s="330">
        <v>1105.0</v>
      </c>
      <c r="E87" s="331" t="s">
        <v>422</v>
      </c>
      <c r="F87" s="207"/>
      <c r="G87" s="207"/>
      <c r="H87" s="207"/>
      <c r="I87" s="332"/>
      <c r="J87" s="1"/>
      <c r="K87" s="1"/>
      <c r="L87" s="1"/>
      <c r="M87" s="1"/>
      <c r="N87" s="1"/>
      <c r="O87" s="1"/>
      <c r="P87" s="1"/>
      <c r="Q87" s="1"/>
      <c r="R87" s="1"/>
      <c r="S87" s="1"/>
      <c r="T87" s="1"/>
      <c r="U87" s="1"/>
      <c r="V87" s="1"/>
      <c r="W87" s="1"/>
      <c r="X87" s="1"/>
      <c r="Y87" s="1"/>
      <c r="Z87" s="1"/>
    </row>
    <row r="88" ht="14.25" customHeight="1">
      <c r="A88" s="328" t="s">
        <v>2556</v>
      </c>
      <c r="B88" s="329">
        <v>5.0</v>
      </c>
      <c r="C88" s="324"/>
      <c r="D88" s="330">
        <v>1106.0</v>
      </c>
      <c r="E88" s="331" t="s">
        <v>425</v>
      </c>
      <c r="F88" s="207"/>
      <c r="G88" s="207"/>
      <c r="H88" s="207"/>
      <c r="I88" s="332"/>
      <c r="J88" s="1"/>
      <c r="K88" s="1"/>
      <c r="L88" s="1"/>
      <c r="M88" s="1"/>
      <c r="N88" s="1"/>
      <c r="O88" s="1"/>
      <c r="P88" s="1"/>
      <c r="Q88" s="1"/>
      <c r="R88" s="1"/>
      <c r="S88" s="1"/>
      <c r="T88" s="1"/>
      <c r="U88" s="1"/>
      <c r="V88" s="1"/>
      <c r="W88" s="1"/>
      <c r="X88" s="1"/>
      <c r="Y88" s="1"/>
      <c r="Z88" s="1"/>
    </row>
    <row r="89" ht="14.25" customHeight="1">
      <c r="A89" s="328" t="s">
        <v>2557</v>
      </c>
      <c r="B89" s="329">
        <v>14.0</v>
      </c>
      <c r="C89" s="324"/>
      <c r="D89" s="330">
        <v>1107.0</v>
      </c>
      <c r="E89" s="331" t="s">
        <v>428</v>
      </c>
      <c r="F89" s="207"/>
      <c r="G89" s="207"/>
      <c r="H89" s="207"/>
      <c r="I89" s="332"/>
      <c r="J89" s="1"/>
      <c r="K89" s="1"/>
      <c r="L89" s="1"/>
      <c r="M89" s="1"/>
      <c r="N89" s="1"/>
      <c r="O89" s="1"/>
      <c r="P89" s="1"/>
      <c r="Q89" s="1"/>
      <c r="R89" s="1"/>
      <c r="S89" s="1"/>
      <c r="T89" s="1"/>
      <c r="U89" s="1"/>
      <c r="V89" s="1"/>
      <c r="W89" s="1"/>
      <c r="X89" s="1"/>
      <c r="Y89" s="1"/>
      <c r="Z89" s="1"/>
    </row>
    <row r="90" ht="14.25" customHeight="1">
      <c r="A90" s="328" t="s">
        <v>2558</v>
      </c>
      <c r="B90" s="329">
        <v>20.0</v>
      </c>
      <c r="C90" s="324"/>
      <c r="D90" s="330">
        <v>1200.0</v>
      </c>
      <c r="E90" s="331" t="s">
        <v>431</v>
      </c>
      <c r="F90" s="207"/>
      <c r="G90" s="207"/>
      <c r="H90" s="207"/>
      <c r="I90" s="332"/>
      <c r="J90" s="1"/>
      <c r="K90" s="1"/>
      <c r="L90" s="1"/>
      <c r="M90" s="1"/>
      <c r="N90" s="1"/>
      <c r="O90" s="1"/>
      <c r="P90" s="1"/>
      <c r="Q90" s="1"/>
      <c r="R90" s="1"/>
      <c r="S90" s="1"/>
      <c r="T90" s="1"/>
      <c r="U90" s="1"/>
      <c r="V90" s="1"/>
      <c r="W90" s="1"/>
      <c r="X90" s="1"/>
      <c r="Y90" s="1"/>
      <c r="Z90" s="1"/>
    </row>
    <row r="91" ht="14.25" customHeight="1">
      <c r="A91" s="328" t="s">
        <v>2559</v>
      </c>
      <c r="B91" s="329">
        <v>12.0</v>
      </c>
      <c r="C91" s="324"/>
      <c r="D91" s="330">
        <v>1310.0</v>
      </c>
      <c r="E91" s="331" t="s">
        <v>434</v>
      </c>
      <c r="F91" s="207"/>
      <c r="G91" s="207"/>
      <c r="H91" s="207"/>
      <c r="I91" s="332"/>
      <c r="J91" s="1"/>
      <c r="K91" s="1"/>
      <c r="L91" s="1"/>
      <c r="M91" s="1"/>
      <c r="N91" s="1"/>
      <c r="O91" s="1"/>
      <c r="P91" s="1"/>
      <c r="Q91" s="1"/>
      <c r="R91" s="1"/>
      <c r="S91" s="1"/>
      <c r="T91" s="1"/>
      <c r="U91" s="1"/>
      <c r="V91" s="1"/>
      <c r="W91" s="1"/>
      <c r="X91" s="1"/>
      <c r="Y91" s="1"/>
      <c r="Z91" s="1"/>
    </row>
    <row r="92" ht="14.25" customHeight="1">
      <c r="A92" s="328" t="s">
        <v>2560</v>
      </c>
      <c r="B92" s="329">
        <v>4.0</v>
      </c>
      <c r="C92" s="324"/>
      <c r="D92" s="330">
        <v>1320.0</v>
      </c>
      <c r="E92" s="331" t="s">
        <v>437</v>
      </c>
      <c r="F92" s="207"/>
      <c r="G92" s="207"/>
      <c r="H92" s="207"/>
      <c r="I92" s="332"/>
      <c r="J92" s="1"/>
      <c r="K92" s="1"/>
      <c r="L92" s="1"/>
      <c r="M92" s="1"/>
      <c r="N92" s="1"/>
      <c r="O92" s="1"/>
      <c r="P92" s="1"/>
      <c r="Q92" s="1"/>
      <c r="R92" s="1"/>
      <c r="S92" s="1"/>
      <c r="T92" s="1"/>
      <c r="U92" s="1"/>
      <c r="V92" s="1"/>
      <c r="W92" s="1"/>
      <c r="X92" s="1"/>
      <c r="Y92" s="1"/>
      <c r="Z92" s="1"/>
    </row>
    <row r="93" ht="14.25" customHeight="1">
      <c r="A93" s="328" t="s">
        <v>2561</v>
      </c>
      <c r="B93" s="329">
        <v>14.0</v>
      </c>
      <c r="C93" s="324"/>
      <c r="D93" s="330">
        <v>1330.0</v>
      </c>
      <c r="E93" s="331" t="s">
        <v>440</v>
      </c>
      <c r="F93" s="207"/>
      <c r="G93" s="207"/>
      <c r="H93" s="207"/>
      <c r="I93" s="332"/>
      <c r="J93" s="1"/>
      <c r="K93" s="1"/>
      <c r="L93" s="1"/>
      <c r="M93" s="1"/>
      <c r="N93" s="1"/>
      <c r="O93" s="1"/>
      <c r="P93" s="1"/>
      <c r="Q93" s="1"/>
      <c r="R93" s="1"/>
      <c r="S93" s="1"/>
      <c r="T93" s="1"/>
      <c r="U93" s="1"/>
      <c r="V93" s="1"/>
      <c r="W93" s="1"/>
      <c r="X93" s="1"/>
      <c r="Y93" s="1"/>
      <c r="Z93" s="1"/>
    </row>
    <row r="94" ht="14.25" customHeight="1">
      <c r="A94" s="328" t="s">
        <v>2562</v>
      </c>
      <c r="B94" s="329">
        <v>16.0</v>
      </c>
      <c r="C94" s="324"/>
      <c r="D94" s="330">
        <v>1391.0</v>
      </c>
      <c r="E94" s="331" t="s">
        <v>443</v>
      </c>
      <c r="F94" s="207"/>
      <c r="G94" s="207"/>
      <c r="H94" s="207"/>
      <c r="I94" s="332"/>
      <c r="J94" s="1"/>
      <c r="K94" s="1"/>
      <c r="L94" s="1"/>
      <c r="M94" s="1"/>
      <c r="N94" s="1"/>
      <c r="O94" s="1"/>
      <c r="P94" s="1"/>
      <c r="Q94" s="1"/>
      <c r="R94" s="1"/>
      <c r="S94" s="1"/>
      <c r="T94" s="1"/>
      <c r="U94" s="1"/>
      <c r="V94" s="1"/>
      <c r="W94" s="1"/>
      <c r="X94" s="1"/>
      <c r="Y94" s="1"/>
      <c r="Z94" s="1"/>
    </row>
    <row r="95" ht="14.25" customHeight="1">
      <c r="A95" s="328" t="s">
        <v>2563</v>
      </c>
      <c r="B95" s="329">
        <v>14.0</v>
      </c>
      <c r="C95" s="324"/>
      <c r="D95" s="330">
        <v>1392.0</v>
      </c>
      <c r="E95" s="331" t="s">
        <v>446</v>
      </c>
      <c r="F95" s="207"/>
      <c r="G95" s="207"/>
      <c r="H95" s="207"/>
      <c r="I95" s="332"/>
      <c r="J95" s="1"/>
      <c r="K95" s="1"/>
      <c r="L95" s="1"/>
      <c r="M95" s="1"/>
      <c r="N95" s="1"/>
      <c r="O95" s="1"/>
      <c r="P95" s="1"/>
      <c r="Q95" s="1"/>
      <c r="R95" s="1"/>
      <c r="S95" s="1"/>
      <c r="T95" s="1"/>
      <c r="U95" s="1"/>
      <c r="V95" s="1"/>
      <c r="W95" s="1"/>
      <c r="X95" s="1"/>
      <c r="Y95" s="1"/>
      <c r="Z95" s="1"/>
    </row>
    <row r="96" ht="14.25" customHeight="1">
      <c r="A96" s="328" t="s">
        <v>2564</v>
      </c>
      <c r="B96" s="329">
        <v>15.0</v>
      </c>
      <c r="C96" s="324"/>
      <c r="D96" s="330">
        <v>1393.0</v>
      </c>
      <c r="E96" s="331" t="s">
        <v>449</v>
      </c>
      <c r="F96" s="207"/>
      <c r="G96" s="207"/>
      <c r="H96" s="207"/>
      <c r="I96" s="332"/>
      <c r="J96" s="1"/>
      <c r="K96" s="1"/>
      <c r="L96" s="1"/>
      <c r="M96" s="1"/>
      <c r="N96" s="1"/>
      <c r="O96" s="1"/>
      <c r="P96" s="1"/>
      <c r="Q96" s="1"/>
      <c r="R96" s="1"/>
      <c r="S96" s="1"/>
      <c r="T96" s="1"/>
      <c r="U96" s="1"/>
      <c r="V96" s="1"/>
      <c r="W96" s="1"/>
      <c r="X96" s="1"/>
      <c r="Y96" s="1"/>
      <c r="Z96" s="1"/>
    </row>
    <row r="97" ht="14.25" customHeight="1">
      <c r="A97" s="328" t="s">
        <v>2565</v>
      </c>
      <c r="B97" s="329">
        <v>6.0</v>
      </c>
      <c r="C97" s="324"/>
      <c r="D97" s="330">
        <v>1394.0</v>
      </c>
      <c r="E97" s="331" t="s">
        <v>452</v>
      </c>
      <c r="F97" s="207"/>
      <c r="G97" s="207"/>
      <c r="H97" s="207"/>
      <c r="I97" s="332"/>
      <c r="J97" s="1"/>
      <c r="K97" s="1"/>
      <c r="L97" s="1"/>
      <c r="M97" s="1"/>
      <c r="N97" s="1"/>
      <c r="O97" s="1"/>
      <c r="P97" s="1"/>
      <c r="Q97" s="1"/>
      <c r="R97" s="1"/>
      <c r="S97" s="1"/>
      <c r="T97" s="1"/>
      <c r="U97" s="1"/>
      <c r="V97" s="1"/>
      <c r="W97" s="1"/>
      <c r="X97" s="1"/>
      <c r="Y97" s="1"/>
      <c r="Z97" s="1"/>
    </row>
    <row r="98" ht="14.25" customHeight="1">
      <c r="A98" s="328" t="s">
        <v>2566</v>
      </c>
      <c r="B98" s="329">
        <v>1.0</v>
      </c>
      <c r="C98" s="324"/>
      <c r="D98" s="330">
        <v>1395.0</v>
      </c>
      <c r="E98" s="331" t="s">
        <v>455</v>
      </c>
      <c r="F98" s="207"/>
      <c r="G98" s="207"/>
      <c r="H98" s="207"/>
      <c r="I98" s="332"/>
      <c r="J98" s="1"/>
      <c r="K98" s="1"/>
      <c r="L98" s="1"/>
      <c r="M98" s="1"/>
      <c r="N98" s="1"/>
      <c r="O98" s="1"/>
      <c r="P98" s="1"/>
      <c r="Q98" s="1"/>
      <c r="R98" s="1"/>
      <c r="S98" s="1"/>
      <c r="T98" s="1"/>
      <c r="U98" s="1"/>
      <c r="V98" s="1"/>
      <c r="W98" s="1"/>
      <c r="X98" s="1"/>
      <c r="Y98" s="1"/>
      <c r="Z98" s="1"/>
    </row>
    <row r="99" ht="14.25" customHeight="1">
      <c r="A99" s="328" t="s">
        <v>2567</v>
      </c>
      <c r="B99" s="329">
        <v>1.0</v>
      </c>
      <c r="C99" s="324"/>
      <c r="D99" s="330">
        <v>1396.0</v>
      </c>
      <c r="E99" s="331" t="s">
        <v>458</v>
      </c>
      <c r="F99" s="207"/>
      <c r="G99" s="207"/>
      <c r="H99" s="207"/>
      <c r="I99" s="332"/>
      <c r="J99" s="1"/>
      <c r="K99" s="1"/>
      <c r="L99" s="1"/>
      <c r="M99" s="1"/>
      <c r="N99" s="1"/>
      <c r="O99" s="1"/>
      <c r="P99" s="1"/>
      <c r="Q99" s="1"/>
      <c r="R99" s="1"/>
      <c r="S99" s="1"/>
      <c r="T99" s="1"/>
      <c r="U99" s="1"/>
      <c r="V99" s="1"/>
      <c r="W99" s="1"/>
      <c r="X99" s="1"/>
      <c r="Y99" s="1"/>
      <c r="Z99" s="1"/>
    </row>
    <row r="100" ht="14.25" customHeight="1">
      <c r="A100" s="328" t="s">
        <v>2568</v>
      </c>
      <c r="B100" s="329">
        <v>19.0</v>
      </c>
      <c r="C100" s="324"/>
      <c r="D100" s="330">
        <v>1399.0</v>
      </c>
      <c r="E100" s="331" t="s">
        <v>461</v>
      </c>
      <c r="F100" s="207"/>
      <c r="G100" s="207"/>
      <c r="H100" s="207"/>
      <c r="I100" s="332"/>
      <c r="J100" s="1"/>
      <c r="K100" s="1"/>
      <c r="L100" s="1"/>
      <c r="M100" s="1"/>
      <c r="N100" s="1"/>
      <c r="O100" s="1"/>
      <c r="P100" s="1"/>
      <c r="Q100" s="1"/>
      <c r="R100" s="1"/>
      <c r="S100" s="1"/>
      <c r="T100" s="1"/>
      <c r="U100" s="1"/>
      <c r="V100" s="1"/>
      <c r="W100" s="1"/>
      <c r="X100" s="1"/>
      <c r="Y100" s="1"/>
      <c r="Z100" s="1"/>
    </row>
    <row r="101" ht="14.25" customHeight="1">
      <c r="A101" s="328" t="s">
        <v>2569</v>
      </c>
      <c r="B101" s="329">
        <v>19.0</v>
      </c>
      <c r="C101" s="324"/>
      <c r="D101" s="330">
        <v>1411.0</v>
      </c>
      <c r="E101" s="331" t="s">
        <v>464</v>
      </c>
      <c r="F101" s="207"/>
      <c r="G101" s="207"/>
      <c r="H101" s="207"/>
      <c r="I101" s="332"/>
      <c r="J101" s="1"/>
      <c r="K101" s="1"/>
      <c r="L101" s="1"/>
      <c r="M101" s="1"/>
      <c r="N101" s="1"/>
      <c r="O101" s="1"/>
      <c r="P101" s="1"/>
      <c r="Q101" s="1"/>
      <c r="R101" s="1"/>
      <c r="S101" s="1"/>
      <c r="T101" s="1"/>
      <c r="U101" s="1"/>
      <c r="V101" s="1"/>
      <c r="W101" s="1"/>
      <c r="X101" s="1"/>
      <c r="Y101" s="1"/>
      <c r="Z101" s="1"/>
    </row>
    <row r="102" ht="14.25" customHeight="1">
      <c r="A102" s="328" t="s">
        <v>2570</v>
      </c>
      <c r="B102" s="329">
        <v>4.0</v>
      </c>
      <c r="C102" s="324"/>
      <c r="D102" s="330">
        <v>1412.0</v>
      </c>
      <c r="E102" s="331" t="s">
        <v>467</v>
      </c>
      <c r="F102" s="207"/>
      <c r="G102" s="207"/>
      <c r="H102" s="207"/>
      <c r="I102" s="332"/>
      <c r="J102" s="1"/>
      <c r="K102" s="1"/>
      <c r="L102" s="1"/>
      <c r="M102" s="1"/>
      <c r="N102" s="1"/>
      <c r="O102" s="1"/>
      <c r="P102" s="1"/>
      <c r="Q102" s="1"/>
      <c r="R102" s="1"/>
      <c r="S102" s="1"/>
      <c r="T102" s="1"/>
      <c r="U102" s="1"/>
      <c r="V102" s="1"/>
      <c r="W102" s="1"/>
      <c r="X102" s="1"/>
      <c r="Y102" s="1"/>
      <c r="Z102" s="1"/>
    </row>
    <row r="103" ht="14.25" customHeight="1">
      <c r="A103" s="328" t="s">
        <v>2571</v>
      </c>
      <c r="B103" s="329">
        <v>17.0</v>
      </c>
      <c r="C103" s="324"/>
      <c r="D103" s="330">
        <v>1413.0</v>
      </c>
      <c r="E103" s="331" t="s">
        <v>470</v>
      </c>
      <c r="F103" s="207"/>
      <c r="G103" s="207"/>
      <c r="H103" s="207"/>
      <c r="I103" s="332"/>
      <c r="J103" s="1"/>
      <c r="K103" s="1"/>
      <c r="L103" s="1"/>
      <c r="M103" s="1"/>
      <c r="N103" s="1"/>
      <c r="O103" s="1"/>
      <c r="P103" s="1"/>
      <c r="Q103" s="1"/>
      <c r="R103" s="1"/>
      <c r="S103" s="1"/>
      <c r="T103" s="1"/>
      <c r="U103" s="1"/>
      <c r="V103" s="1"/>
      <c r="W103" s="1"/>
      <c r="X103" s="1"/>
      <c r="Y103" s="1"/>
      <c r="Z103" s="1"/>
    </row>
    <row r="104" ht="14.25" customHeight="1">
      <c r="A104" s="328" t="s">
        <v>2572</v>
      </c>
      <c r="B104" s="329">
        <v>1.0</v>
      </c>
      <c r="C104" s="324"/>
      <c r="D104" s="330">
        <v>1414.0</v>
      </c>
      <c r="E104" s="331" t="s">
        <v>473</v>
      </c>
      <c r="F104" s="207"/>
      <c r="G104" s="207"/>
      <c r="H104" s="207"/>
      <c r="I104" s="332"/>
      <c r="J104" s="1"/>
      <c r="K104" s="1"/>
      <c r="L104" s="1"/>
      <c r="M104" s="1"/>
      <c r="N104" s="1"/>
      <c r="O104" s="1"/>
      <c r="P104" s="1"/>
      <c r="Q104" s="1"/>
      <c r="R104" s="1"/>
      <c r="S104" s="1"/>
      <c r="T104" s="1"/>
      <c r="U104" s="1"/>
      <c r="V104" s="1"/>
      <c r="W104" s="1"/>
      <c r="X104" s="1"/>
      <c r="Y104" s="1"/>
      <c r="Z104" s="1"/>
    </row>
    <row r="105" ht="14.25" customHeight="1">
      <c r="A105" s="328" t="s">
        <v>2573</v>
      </c>
      <c r="B105" s="329">
        <v>17.0</v>
      </c>
      <c r="C105" s="324"/>
      <c r="D105" s="330">
        <v>1419.0</v>
      </c>
      <c r="E105" s="331" t="s">
        <v>476</v>
      </c>
      <c r="F105" s="207"/>
      <c r="G105" s="207"/>
      <c r="H105" s="207"/>
      <c r="I105" s="332"/>
      <c r="J105" s="1"/>
      <c r="K105" s="1"/>
      <c r="L105" s="1"/>
      <c r="M105" s="1"/>
      <c r="N105" s="1"/>
      <c r="O105" s="1"/>
      <c r="P105" s="1"/>
      <c r="Q105" s="1"/>
      <c r="R105" s="1"/>
      <c r="S105" s="1"/>
      <c r="T105" s="1"/>
      <c r="U105" s="1"/>
      <c r="V105" s="1"/>
      <c r="W105" s="1"/>
      <c r="X105" s="1"/>
      <c r="Y105" s="1"/>
      <c r="Z105" s="1"/>
    </row>
    <row r="106" ht="14.25" customHeight="1">
      <c r="A106" s="328" t="s">
        <v>2574</v>
      </c>
      <c r="B106" s="329">
        <v>3.0</v>
      </c>
      <c r="C106" s="324"/>
      <c r="D106" s="330">
        <v>1420.0</v>
      </c>
      <c r="E106" s="331" t="s">
        <v>479</v>
      </c>
      <c r="F106" s="207"/>
      <c r="G106" s="207"/>
      <c r="H106" s="207"/>
      <c r="I106" s="332"/>
      <c r="J106" s="1"/>
      <c r="K106" s="1"/>
      <c r="L106" s="1"/>
      <c r="M106" s="1"/>
      <c r="N106" s="1"/>
      <c r="O106" s="1"/>
      <c r="P106" s="1"/>
      <c r="Q106" s="1"/>
      <c r="R106" s="1"/>
      <c r="S106" s="1"/>
      <c r="T106" s="1"/>
      <c r="U106" s="1"/>
      <c r="V106" s="1"/>
      <c r="W106" s="1"/>
      <c r="X106" s="1"/>
      <c r="Y106" s="1"/>
      <c r="Z106" s="1"/>
    </row>
    <row r="107" ht="14.25" customHeight="1">
      <c r="A107" s="328" t="s">
        <v>2575</v>
      </c>
      <c r="B107" s="329">
        <v>14.0</v>
      </c>
      <c r="C107" s="324"/>
      <c r="D107" s="330">
        <v>1431.0</v>
      </c>
      <c r="E107" s="331" t="s">
        <v>482</v>
      </c>
      <c r="F107" s="207"/>
      <c r="G107" s="207"/>
      <c r="H107" s="207"/>
      <c r="I107" s="332"/>
      <c r="J107" s="1"/>
      <c r="K107" s="1"/>
      <c r="L107" s="1"/>
      <c r="M107" s="1"/>
      <c r="N107" s="1"/>
      <c r="O107" s="1"/>
      <c r="P107" s="1"/>
      <c r="Q107" s="1"/>
      <c r="R107" s="1"/>
      <c r="S107" s="1"/>
      <c r="T107" s="1"/>
      <c r="U107" s="1"/>
      <c r="V107" s="1"/>
      <c r="W107" s="1"/>
      <c r="X107" s="1"/>
      <c r="Y107" s="1"/>
      <c r="Z107" s="1"/>
    </row>
    <row r="108" ht="14.25" customHeight="1">
      <c r="A108" s="328" t="s">
        <v>2576</v>
      </c>
      <c r="B108" s="329">
        <v>6.0</v>
      </c>
      <c r="C108" s="324"/>
      <c r="D108" s="330">
        <v>1439.0</v>
      </c>
      <c r="E108" s="331" t="s">
        <v>485</v>
      </c>
      <c r="F108" s="207"/>
      <c r="G108" s="207"/>
      <c r="H108" s="207"/>
      <c r="I108" s="332"/>
      <c r="J108" s="1"/>
      <c r="K108" s="1"/>
      <c r="L108" s="1"/>
      <c r="M108" s="1"/>
      <c r="N108" s="1"/>
      <c r="O108" s="1"/>
      <c r="P108" s="1"/>
      <c r="Q108" s="1"/>
      <c r="R108" s="1"/>
      <c r="S108" s="1"/>
      <c r="T108" s="1"/>
      <c r="U108" s="1"/>
      <c r="V108" s="1"/>
      <c r="W108" s="1"/>
      <c r="X108" s="1"/>
      <c r="Y108" s="1"/>
      <c r="Z108" s="1"/>
    </row>
    <row r="109" ht="14.25" customHeight="1">
      <c r="A109" s="328" t="s">
        <v>2577</v>
      </c>
      <c r="B109" s="329">
        <v>7.0</v>
      </c>
      <c r="C109" s="324"/>
      <c r="D109" s="330">
        <v>1511.0</v>
      </c>
      <c r="E109" s="331" t="s">
        <v>488</v>
      </c>
      <c r="F109" s="207"/>
      <c r="G109" s="207"/>
      <c r="H109" s="207"/>
      <c r="I109" s="332"/>
      <c r="J109" s="1"/>
      <c r="K109" s="1"/>
      <c r="L109" s="1"/>
      <c r="M109" s="1"/>
      <c r="N109" s="1"/>
      <c r="O109" s="1"/>
      <c r="P109" s="1"/>
      <c r="Q109" s="1"/>
      <c r="R109" s="1"/>
      <c r="S109" s="1"/>
      <c r="T109" s="1"/>
      <c r="U109" s="1"/>
      <c r="V109" s="1"/>
      <c r="W109" s="1"/>
      <c r="X109" s="1"/>
      <c r="Y109" s="1"/>
      <c r="Z109" s="1"/>
    </row>
    <row r="110" ht="14.25" customHeight="1">
      <c r="A110" s="328" t="s">
        <v>2578</v>
      </c>
      <c r="B110" s="329">
        <v>14.0</v>
      </c>
      <c r="C110" s="324"/>
      <c r="D110" s="330">
        <v>1512.0</v>
      </c>
      <c r="E110" s="331" t="s">
        <v>491</v>
      </c>
      <c r="F110" s="207"/>
      <c r="G110" s="207"/>
      <c r="H110" s="207"/>
      <c r="I110" s="332"/>
      <c r="J110" s="1"/>
      <c r="K110" s="1"/>
      <c r="L110" s="1"/>
      <c r="M110" s="1"/>
      <c r="N110" s="1"/>
      <c r="O110" s="1"/>
      <c r="P110" s="1"/>
      <c r="Q110" s="1"/>
      <c r="R110" s="1"/>
      <c r="S110" s="1"/>
      <c r="T110" s="1"/>
      <c r="U110" s="1"/>
      <c r="V110" s="1"/>
      <c r="W110" s="1"/>
      <c r="X110" s="1"/>
      <c r="Y110" s="1"/>
      <c r="Z110" s="1"/>
    </row>
    <row r="111" ht="14.25" customHeight="1">
      <c r="A111" s="328" t="s">
        <v>2579</v>
      </c>
      <c r="B111" s="329">
        <v>6.0</v>
      </c>
      <c r="C111" s="324"/>
      <c r="D111" s="330">
        <v>1520.0</v>
      </c>
      <c r="E111" s="331" t="s">
        <v>494</v>
      </c>
      <c r="F111" s="207"/>
      <c r="G111" s="207"/>
      <c r="H111" s="207"/>
      <c r="I111" s="332"/>
      <c r="J111" s="1"/>
      <c r="K111" s="1"/>
      <c r="L111" s="1"/>
      <c r="M111" s="1"/>
      <c r="N111" s="1"/>
      <c r="O111" s="1"/>
      <c r="P111" s="1"/>
      <c r="Q111" s="1"/>
      <c r="R111" s="1"/>
      <c r="S111" s="1"/>
      <c r="T111" s="1"/>
      <c r="U111" s="1"/>
      <c r="V111" s="1"/>
      <c r="W111" s="1"/>
      <c r="X111" s="1"/>
      <c r="Y111" s="1"/>
      <c r="Z111" s="1"/>
    </row>
    <row r="112" ht="14.25" customHeight="1">
      <c r="A112" s="328" t="s">
        <v>2580</v>
      </c>
      <c r="B112" s="329">
        <v>2.0</v>
      </c>
      <c r="C112" s="324"/>
      <c r="D112" s="330">
        <v>1610.0</v>
      </c>
      <c r="E112" s="331" t="s">
        <v>497</v>
      </c>
      <c r="F112" s="207"/>
      <c r="G112" s="207"/>
      <c r="H112" s="207"/>
      <c r="I112" s="332"/>
      <c r="J112" s="1"/>
      <c r="K112" s="1"/>
      <c r="L112" s="1"/>
      <c r="M112" s="1"/>
      <c r="N112" s="1"/>
      <c r="O112" s="1"/>
      <c r="P112" s="1"/>
      <c r="Q112" s="1"/>
      <c r="R112" s="1"/>
      <c r="S112" s="1"/>
      <c r="T112" s="1"/>
      <c r="U112" s="1"/>
      <c r="V112" s="1"/>
      <c r="W112" s="1"/>
      <c r="X112" s="1"/>
      <c r="Y112" s="1"/>
      <c r="Z112" s="1"/>
    </row>
    <row r="113" ht="14.25" customHeight="1">
      <c r="A113" s="328" t="s">
        <v>2581</v>
      </c>
      <c r="B113" s="329">
        <v>14.0</v>
      </c>
      <c r="C113" s="324"/>
      <c r="D113" s="330">
        <v>1621.0</v>
      </c>
      <c r="E113" s="331" t="s">
        <v>500</v>
      </c>
      <c r="F113" s="207"/>
      <c r="G113" s="207"/>
      <c r="H113" s="207"/>
      <c r="I113" s="332"/>
      <c r="J113" s="1"/>
      <c r="K113" s="1"/>
      <c r="L113" s="1"/>
      <c r="M113" s="1"/>
      <c r="N113" s="1"/>
      <c r="O113" s="1"/>
      <c r="P113" s="1"/>
      <c r="Q113" s="1"/>
      <c r="R113" s="1"/>
      <c r="S113" s="1"/>
      <c r="T113" s="1"/>
      <c r="U113" s="1"/>
      <c r="V113" s="1"/>
      <c r="W113" s="1"/>
      <c r="X113" s="1"/>
      <c r="Y113" s="1"/>
      <c r="Z113" s="1"/>
    </row>
    <row r="114" ht="14.25" customHeight="1">
      <c r="A114" s="328" t="s">
        <v>2582</v>
      </c>
      <c r="B114" s="329">
        <v>14.0</v>
      </c>
      <c r="C114" s="324"/>
      <c r="D114" s="330">
        <v>1622.0</v>
      </c>
      <c r="E114" s="331" t="s">
        <v>503</v>
      </c>
      <c r="F114" s="207"/>
      <c r="G114" s="207"/>
      <c r="H114" s="207"/>
      <c r="I114" s="332"/>
      <c r="J114" s="1"/>
      <c r="K114" s="1"/>
      <c r="L114" s="1"/>
      <c r="M114" s="1"/>
      <c r="N114" s="1"/>
      <c r="O114" s="1"/>
      <c r="P114" s="1"/>
      <c r="Q114" s="1"/>
      <c r="R114" s="1"/>
      <c r="S114" s="1"/>
      <c r="T114" s="1"/>
      <c r="U114" s="1"/>
      <c r="V114" s="1"/>
      <c r="W114" s="1"/>
      <c r="X114" s="1"/>
      <c r="Y114" s="1"/>
      <c r="Z114" s="1"/>
    </row>
    <row r="115" ht="14.25" customHeight="1">
      <c r="A115" s="328" t="s">
        <v>2583</v>
      </c>
      <c r="B115" s="329">
        <v>15.0</v>
      </c>
      <c r="C115" s="324"/>
      <c r="D115" s="330">
        <v>1623.0</v>
      </c>
      <c r="E115" s="331" t="s">
        <v>506</v>
      </c>
      <c r="F115" s="207"/>
      <c r="G115" s="207"/>
      <c r="H115" s="207"/>
      <c r="I115" s="332"/>
      <c r="J115" s="1"/>
      <c r="K115" s="1"/>
      <c r="L115" s="1"/>
      <c r="M115" s="1"/>
      <c r="N115" s="1"/>
      <c r="O115" s="1"/>
      <c r="P115" s="1"/>
      <c r="Q115" s="1"/>
      <c r="R115" s="1"/>
      <c r="S115" s="1"/>
      <c r="T115" s="1"/>
      <c r="U115" s="1"/>
      <c r="V115" s="1"/>
      <c r="W115" s="1"/>
      <c r="X115" s="1"/>
      <c r="Y115" s="1"/>
      <c r="Z115" s="1"/>
    </row>
    <row r="116" ht="14.25" customHeight="1">
      <c r="A116" s="328" t="s">
        <v>2584</v>
      </c>
      <c r="B116" s="329">
        <v>1.0</v>
      </c>
      <c r="C116" s="324"/>
      <c r="D116" s="330">
        <v>1624.0</v>
      </c>
      <c r="E116" s="331" t="s">
        <v>509</v>
      </c>
      <c r="F116" s="207"/>
      <c r="G116" s="207"/>
      <c r="H116" s="207"/>
      <c r="I116" s="332"/>
      <c r="J116" s="1"/>
      <c r="K116" s="1"/>
      <c r="L116" s="1"/>
      <c r="M116" s="1"/>
      <c r="N116" s="1"/>
      <c r="O116" s="1"/>
      <c r="P116" s="1"/>
      <c r="Q116" s="1"/>
      <c r="R116" s="1"/>
      <c r="S116" s="1"/>
      <c r="T116" s="1"/>
      <c r="U116" s="1"/>
      <c r="V116" s="1"/>
      <c r="W116" s="1"/>
      <c r="X116" s="1"/>
      <c r="Y116" s="1"/>
      <c r="Z116" s="1"/>
    </row>
    <row r="117" ht="14.25" customHeight="1">
      <c r="A117" s="328" t="s">
        <v>2585</v>
      </c>
      <c r="B117" s="329">
        <v>18.0</v>
      </c>
      <c r="C117" s="324"/>
      <c r="D117" s="330">
        <v>1629.0</v>
      </c>
      <c r="E117" s="333" t="s">
        <v>512</v>
      </c>
      <c r="F117" s="207"/>
      <c r="G117" s="207"/>
      <c r="H117" s="207"/>
      <c r="I117" s="332"/>
      <c r="J117" s="1"/>
      <c r="K117" s="1"/>
      <c r="L117" s="1"/>
      <c r="M117" s="1"/>
      <c r="N117" s="1"/>
      <c r="O117" s="1"/>
      <c r="P117" s="1"/>
      <c r="Q117" s="1"/>
      <c r="R117" s="1"/>
      <c r="S117" s="1"/>
      <c r="T117" s="1"/>
      <c r="U117" s="1"/>
      <c r="V117" s="1"/>
      <c r="W117" s="1"/>
      <c r="X117" s="1"/>
      <c r="Y117" s="1"/>
      <c r="Z117" s="1"/>
    </row>
    <row r="118" ht="14.25" customHeight="1">
      <c r="A118" s="328" t="s">
        <v>2586</v>
      </c>
      <c r="B118" s="329">
        <v>6.0</v>
      </c>
      <c r="C118" s="324"/>
      <c r="D118" s="330">
        <v>1711.0</v>
      </c>
      <c r="E118" s="331" t="s">
        <v>515</v>
      </c>
      <c r="F118" s="207"/>
      <c r="G118" s="207"/>
      <c r="H118" s="207"/>
      <c r="I118" s="332"/>
      <c r="J118" s="1"/>
      <c r="K118" s="1"/>
      <c r="L118" s="1"/>
      <c r="M118" s="1"/>
      <c r="N118" s="1"/>
      <c r="O118" s="1"/>
      <c r="P118" s="1"/>
      <c r="Q118" s="1"/>
      <c r="R118" s="1"/>
      <c r="S118" s="1"/>
      <c r="T118" s="1"/>
      <c r="U118" s="1"/>
      <c r="V118" s="1"/>
      <c r="W118" s="1"/>
      <c r="X118" s="1"/>
      <c r="Y118" s="1"/>
      <c r="Z118" s="1"/>
    </row>
    <row r="119" ht="14.25" customHeight="1">
      <c r="A119" s="328" t="s">
        <v>2587</v>
      </c>
      <c r="B119" s="329">
        <v>14.0</v>
      </c>
      <c r="C119" s="324"/>
      <c r="D119" s="330">
        <v>1712.0</v>
      </c>
      <c r="E119" s="331" t="s">
        <v>518</v>
      </c>
      <c r="F119" s="207"/>
      <c r="G119" s="207"/>
      <c r="H119" s="207"/>
      <c r="I119" s="332"/>
      <c r="J119" s="1"/>
      <c r="K119" s="1"/>
      <c r="L119" s="1"/>
      <c r="M119" s="1"/>
      <c r="N119" s="1"/>
      <c r="O119" s="1"/>
      <c r="P119" s="1"/>
      <c r="Q119" s="1"/>
      <c r="R119" s="1"/>
      <c r="S119" s="1"/>
      <c r="T119" s="1"/>
      <c r="U119" s="1"/>
      <c r="V119" s="1"/>
      <c r="W119" s="1"/>
      <c r="X119" s="1"/>
      <c r="Y119" s="1"/>
      <c r="Z119" s="1"/>
    </row>
    <row r="120" ht="14.25" customHeight="1">
      <c r="A120" s="328" t="s">
        <v>2588</v>
      </c>
      <c r="B120" s="329">
        <v>18.0</v>
      </c>
      <c r="C120" s="324"/>
      <c r="D120" s="330">
        <v>1721.0</v>
      </c>
      <c r="E120" s="331" t="s">
        <v>521</v>
      </c>
      <c r="F120" s="207"/>
      <c r="G120" s="207"/>
      <c r="H120" s="207"/>
      <c r="I120" s="332"/>
      <c r="J120" s="1"/>
      <c r="K120" s="1"/>
      <c r="L120" s="1"/>
      <c r="M120" s="1"/>
      <c r="N120" s="1"/>
      <c r="O120" s="1"/>
      <c r="P120" s="1"/>
      <c r="Q120" s="1"/>
      <c r="R120" s="1"/>
      <c r="S120" s="1"/>
      <c r="T120" s="1"/>
      <c r="U120" s="1"/>
      <c r="V120" s="1"/>
      <c r="W120" s="1"/>
      <c r="X120" s="1"/>
      <c r="Y120" s="1"/>
      <c r="Z120" s="1"/>
    </row>
    <row r="121" ht="14.25" customHeight="1">
      <c r="A121" s="328" t="s">
        <v>2589</v>
      </c>
      <c r="B121" s="329">
        <v>8.0</v>
      </c>
      <c r="C121" s="324"/>
      <c r="D121" s="330">
        <v>1722.0</v>
      </c>
      <c r="E121" s="331" t="s">
        <v>524</v>
      </c>
      <c r="F121" s="207"/>
      <c r="G121" s="207"/>
      <c r="H121" s="207"/>
      <c r="I121" s="332"/>
      <c r="J121" s="1"/>
      <c r="K121" s="1"/>
      <c r="L121" s="1"/>
      <c r="M121" s="1"/>
      <c r="N121" s="1"/>
      <c r="O121" s="1"/>
      <c r="P121" s="1"/>
      <c r="Q121" s="1"/>
      <c r="R121" s="1"/>
      <c r="S121" s="1"/>
      <c r="T121" s="1"/>
      <c r="U121" s="1"/>
      <c r="V121" s="1"/>
      <c r="W121" s="1"/>
      <c r="X121" s="1"/>
      <c r="Y121" s="1"/>
      <c r="Z121" s="1"/>
    </row>
    <row r="122" ht="14.25" customHeight="1">
      <c r="A122" s="328" t="s">
        <v>2590</v>
      </c>
      <c r="B122" s="329">
        <v>13.0</v>
      </c>
      <c r="C122" s="324"/>
      <c r="D122" s="330">
        <v>1723.0</v>
      </c>
      <c r="E122" s="331" t="s">
        <v>526</v>
      </c>
      <c r="F122" s="207"/>
      <c r="G122" s="207"/>
      <c r="H122" s="207"/>
      <c r="I122" s="332"/>
      <c r="J122" s="1"/>
      <c r="K122" s="1"/>
      <c r="L122" s="1"/>
      <c r="M122" s="1"/>
      <c r="N122" s="1"/>
      <c r="O122" s="1"/>
      <c r="P122" s="1"/>
      <c r="Q122" s="1"/>
      <c r="R122" s="1"/>
      <c r="S122" s="1"/>
      <c r="T122" s="1"/>
      <c r="U122" s="1"/>
      <c r="V122" s="1"/>
      <c r="W122" s="1"/>
      <c r="X122" s="1"/>
      <c r="Y122" s="1"/>
      <c r="Z122" s="1"/>
    </row>
    <row r="123" ht="14.25" customHeight="1">
      <c r="A123" s="328" t="s">
        <v>2591</v>
      </c>
      <c r="B123" s="329">
        <v>12.0</v>
      </c>
      <c r="C123" s="324"/>
      <c r="D123" s="330">
        <v>1724.0</v>
      </c>
      <c r="E123" s="331" t="s">
        <v>529</v>
      </c>
      <c r="F123" s="207"/>
      <c r="G123" s="207"/>
      <c r="H123" s="207"/>
      <c r="I123" s="332"/>
      <c r="J123" s="1"/>
      <c r="K123" s="1"/>
      <c r="L123" s="1"/>
      <c r="M123" s="1"/>
      <c r="N123" s="1"/>
      <c r="O123" s="1"/>
      <c r="P123" s="1"/>
      <c r="Q123" s="1"/>
      <c r="R123" s="1"/>
      <c r="S123" s="1"/>
      <c r="T123" s="1"/>
      <c r="U123" s="1"/>
      <c r="V123" s="1"/>
      <c r="W123" s="1"/>
      <c r="X123" s="1"/>
      <c r="Y123" s="1"/>
      <c r="Z123" s="1"/>
    </row>
    <row r="124" ht="14.25" customHeight="1">
      <c r="A124" s="328" t="s">
        <v>2592</v>
      </c>
      <c r="B124" s="329">
        <v>7.0</v>
      </c>
      <c r="C124" s="324"/>
      <c r="D124" s="330">
        <v>1729.0</v>
      </c>
      <c r="E124" s="331" t="s">
        <v>532</v>
      </c>
      <c r="F124" s="207"/>
      <c r="G124" s="207"/>
      <c r="H124" s="207"/>
      <c r="I124" s="332"/>
      <c r="J124" s="1"/>
      <c r="K124" s="1"/>
      <c r="L124" s="1"/>
      <c r="M124" s="1"/>
      <c r="N124" s="1"/>
      <c r="O124" s="1"/>
      <c r="P124" s="1"/>
      <c r="Q124" s="1"/>
      <c r="R124" s="1"/>
      <c r="S124" s="1"/>
      <c r="T124" s="1"/>
      <c r="U124" s="1"/>
      <c r="V124" s="1"/>
      <c r="W124" s="1"/>
      <c r="X124" s="1"/>
      <c r="Y124" s="1"/>
      <c r="Z124" s="1"/>
    </row>
    <row r="125" ht="14.25" customHeight="1">
      <c r="A125" s="328" t="s">
        <v>2593</v>
      </c>
      <c r="B125" s="329">
        <v>4.0</v>
      </c>
      <c r="C125" s="324"/>
      <c r="D125" s="330">
        <v>1811.0</v>
      </c>
      <c r="E125" s="331" t="s">
        <v>535</v>
      </c>
      <c r="F125" s="207"/>
      <c r="G125" s="207"/>
      <c r="H125" s="207"/>
      <c r="I125" s="332"/>
      <c r="J125" s="1"/>
      <c r="K125" s="1"/>
      <c r="L125" s="1"/>
      <c r="M125" s="1"/>
      <c r="N125" s="1"/>
      <c r="O125" s="1"/>
      <c r="P125" s="1"/>
      <c r="Q125" s="1"/>
      <c r="R125" s="1"/>
      <c r="S125" s="1"/>
      <c r="T125" s="1"/>
      <c r="U125" s="1"/>
      <c r="V125" s="1"/>
      <c r="W125" s="1"/>
      <c r="X125" s="1"/>
      <c r="Y125" s="1"/>
      <c r="Z125" s="1"/>
    </row>
    <row r="126" ht="14.25" customHeight="1">
      <c r="A126" s="328" t="s">
        <v>2594</v>
      </c>
      <c r="B126" s="329">
        <v>3.0</v>
      </c>
      <c r="C126" s="324"/>
      <c r="D126" s="330">
        <v>1812.0</v>
      </c>
      <c r="E126" s="331" t="s">
        <v>538</v>
      </c>
      <c r="F126" s="207"/>
      <c r="G126" s="207"/>
      <c r="H126" s="207"/>
      <c r="I126" s="332"/>
      <c r="J126" s="1"/>
      <c r="K126" s="1"/>
      <c r="L126" s="1"/>
      <c r="M126" s="1"/>
      <c r="N126" s="1"/>
      <c r="O126" s="1"/>
      <c r="P126" s="1"/>
      <c r="Q126" s="1"/>
      <c r="R126" s="1"/>
      <c r="S126" s="1"/>
      <c r="T126" s="1"/>
      <c r="U126" s="1"/>
      <c r="V126" s="1"/>
      <c r="W126" s="1"/>
      <c r="X126" s="1"/>
      <c r="Y126" s="1"/>
      <c r="Z126" s="1"/>
    </row>
    <row r="127" ht="14.25" customHeight="1">
      <c r="A127" s="328" t="s">
        <v>2595</v>
      </c>
      <c r="B127" s="329">
        <v>6.0</v>
      </c>
      <c r="C127" s="324"/>
      <c r="D127" s="330">
        <v>1813.0</v>
      </c>
      <c r="E127" s="331" t="s">
        <v>541</v>
      </c>
      <c r="F127" s="207"/>
      <c r="G127" s="207"/>
      <c r="H127" s="207"/>
      <c r="I127" s="332"/>
      <c r="J127" s="1"/>
      <c r="K127" s="1"/>
      <c r="L127" s="1"/>
      <c r="M127" s="1"/>
      <c r="N127" s="1"/>
      <c r="O127" s="1"/>
      <c r="P127" s="1"/>
      <c r="Q127" s="1"/>
      <c r="R127" s="1"/>
      <c r="S127" s="1"/>
      <c r="T127" s="1"/>
      <c r="U127" s="1"/>
      <c r="V127" s="1"/>
      <c r="W127" s="1"/>
      <c r="X127" s="1"/>
      <c r="Y127" s="1"/>
      <c r="Z127" s="1"/>
    </row>
    <row r="128" ht="14.25" customHeight="1">
      <c r="A128" s="328" t="s">
        <v>2596</v>
      </c>
      <c r="B128" s="329">
        <v>20.0</v>
      </c>
      <c r="C128" s="324"/>
      <c r="D128" s="330">
        <v>1814.0</v>
      </c>
      <c r="E128" s="331" t="s">
        <v>544</v>
      </c>
      <c r="F128" s="207"/>
      <c r="G128" s="207"/>
      <c r="H128" s="207"/>
      <c r="I128" s="332"/>
      <c r="J128" s="1"/>
      <c r="K128" s="1"/>
      <c r="L128" s="1"/>
      <c r="M128" s="1"/>
      <c r="N128" s="1"/>
      <c r="O128" s="1"/>
      <c r="P128" s="1"/>
      <c r="Q128" s="1"/>
      <c r="R128" s="1"/>
      <c r="S128" s="1"/>
      <c r="T128" s="1"/>
      <c r="U128" s="1"/>
      <c r="V128" s="1"/>
      <c r="W128" s="1"/>
      <c r="X128" s="1"/>
      <c r="Y128" s="1"/>
      <c r="Z128" s="1"/>
    </row>
    <row r="129" ht="14.25" customHeight="1">
      <c r="A129" s="328" t="s">
        <v>2597</v>
      </c>
      <c r="B129" s="329">
        <v>14.0</v>
      </c>
      <c r="C129" s="324"/>
      <c r="D129" s="330">
        <v>1820.0</v>
      </c>
      <c r="E129" s="331" t="s">
        <v>547</v>
      </c>
      <c r="F129" s="207"/>
      <c r="G129" s="207"/>
      <c r="H129" s="207"/>
      <c r="I129" s="332"/>
      <c r="J129" s="1"/>
      <c r="K129" s="1"/>
      <c r="L129" s="1"/>
      <c r="M129" s="1"/>
      <c r="N129" s="1"/>
      <c r="O129" s="1"/>
      <c r="P129" s="1"/>
      <c r="Q129" s="1"/>
      <c r="R129" s="1"/>
      <c r="S129" s="1"/>
      <c r="T129" s="1"/>
      <c r="U129" s="1"/>
      <c r="V129" s="1"/>
      <c r="W129" s="1"/>
      <c r="X129" s="1"/>
      <c r="Y129" s="1"/>
      <c r="Z129" s="1"/>
    </row>
    <row r="130" ht="14.25" customHeight="1">
      <c r="A130" s="328" t="s">
        <v>2598</v>
      </c>
      <c r="B130" s="329">
        <v>6.0</v>
      </c>
      <c r="C130" s="324"/>
      <c r="D130" s="330">
        <v>1910.0</v>
      </c>
      <c r="E130" s="331" t="s">
        <v>550</v>
      </c>
      <c r="F130" s="207"/>
      <c r="G130" s="207"/>
      <c r="H130" s="207"/>
      <c r="I130" s="332"/>
      <c r="J130" s="1"/>
      <c r="K130" s="1"/>
      <c r="L130" s="1"/>
      <c r="M130" s="1"/>
      <c r="N130" s="1"/>
      <c r="O130" s="1"/>
      <c r="P130" s="1"/>
      <c r="Q130" s="1"/>
      <c r="R130" s="1"/>
      <c r="S130" s="1"/>
      <c r="T130" s="1"/>
      <c r="U130" s="1"/>
      <c r="V130" s="1"/>
      <c r="W130" s="1"/>
      <c r="X130" s="1"/>
      <c r="Y130" s="1"/>
      <c r="Z130" s="1"/>
    </row>
    <row r="131" ht="14.25" customHeight="1">
      <c r="A131" s="328" t="s">
        <v>2599</v>
      </c>
      <c r="B131" s="329">
        <v>2.0</v>
      </c>
      <c r="C131" s="324"/>
      <c r="D131" s="330">
        <v>1920.0</v>
      </c>
      <c r="E131" s="331" t="s">
        <v>553</v>
      </c>
      <c r="F131" s="207"/>
      <c r="G131" s="207"/>
      <c r="H131" s="207"/>
      <c r="I131" s="332"/>
      <c r="J131" s="1"/>
      <c r="K131" s="1"/>
      <c r="L131" s="1"/>
      <c r="M131" s="1"/>
      <c r="N131" s="1"/>
      <c r="O131" s="1"/>
      <c r="P131" s="1"/>
      <c r="Q131" s="1"/>
      <c r="R131" s="1"/>
      <c r="S131" s="1"/>
      <c r="T131" s="1"/>
      <c r="U131" s="1"/>
      <c r="V131" s="1"/>
      <c r="W131" s="1"/>
      <c r="X131" s="1"/>
      <c r="Y131" s="1"/>
      <c r="Z131" s="1"/>
    </row>
    <row r="132" ht="14.25" customHeight="1">
      <c r="A132" s="328" t="s">
        <v>2600</v>
      </c>
      <c r="B132" s="329">
        <v>12.0</v>
      </c>
      <c r="C132" s="324"/>
      <c r="D132" s="330">
        <v>2011.0</v>
      </c>
      <c r="E132" s="331" t="s">
        <v>556</v>
      </c>
      <c r="F132" s="207"/>
      <c r="G132" s="207"/>
      <c r="H132" s="207"/>
      <c r="I132" s="332"/>
      <c r="J132" s="1"/>
      <c r="K132" s="1"/>
      <c r="L132" s="1"/>
      <c r="M132" s="1"/>
      <c r="N132" s="1"/>
      <c r="O132" s="1"/>
      <c r="P132" s="1"/>
      <c r="Q132" s="1"/>
      <c r="R132" s="1"/>
      <c r="S132" s="1"/>
      <c r="T132" s="1"/>
      <c r="U132" s="1"/>
      <c r="V132" s="1"/>
      <c r="W132" s="1"/>
      <c r="X132" s="1"/>
      <c r="Y132" s="1"/>
      <c r="Z132" s="1"/>
    </row>
    <row r="133" ht="14.25" customHeight="1">
      <c r="A133" s="328" t="s">
        <v>2601</v>
      </c>
      <c r="B133" s="329">
        <v>12.0</v>
      </c>
      <c r="C133" s="324"/>
      <c r="D133" s="330">
        <v>2012.0</v>
      </c>
      <c r="E133" s="331" t="s">
        <v>559</v>
      </c>
      <c r="F133" s="207"/>
      <c r="G133" s="207"/>
      <c r="H133" s="207"/>
      <c r="I133" s="332"/>
      <c r="J133" s="1"/>
      <c r="K133" s="1"/>
      <c r="L133" s="1"/>
      <c r="M133" s="1"/>
      <c r="N133" s="1"/>
      <c r="O133" s="1"/>
      <c r="P133" s="1"/>
      <c r="Q133" s="1"/>
      <c r="R133" s="1"/>
      <c r="S133" s="1"/>
      <c r="T133" s="1"/>
      <c r="U133" s="1"/>
      <c r="V133" s="1"/>
      <c r="W133" s="1"/>
      <c r="X133" s="1"/>
      <c r="Y133" s="1"/>
      <c r="Z133" s="1"/>
    </row>
    <row r="134" ht="14.25" customHeight="1">
      <c r="A134" s="328" t="s">
        <v>2602</v>
      </c>
      <c r="B134" s="329">
        <v>5.0</v>
      </c>
      <c r="C134" s="324"/>
      <c r="D134" s="330">
        <v>2013.0</v>
      </c>
      <c r="E134" s="331" t="s">
        <v>562</v>
      </c>
      <c r="F134" s="207"/>
      <c r="G134" s="207"/>
      <c r="H134" s="207"/>
      <c r="I134" s="332"/>
      <c r="J134" s="1"/>
      <c r="K134" s="1"/>
      <c r="L134" s="1"/>
      <c r="M134" s="1"/>
      <c r="N134" s="1"/>
      <c r="O134" s="1"/>
      <c r="P134" s="1"/>
      <c r="Q134" s="1"/>
      <c r="R134" s="1"/>
      <c r="S134" s="1"/>
      <c r="T134" s="1"/>
      <c r="U134" s="1"/>
      <c r="V134" s="1"/>
      <c r="W134" s="1"/>
      <c r="X134" s="1"/>
      <c r="Y134" s="1"/>
      <c r="Z134" s="1"/>
    </row>
    <row r="135" ht="14.25" customHeight="1">
      <c r="A135" s="328" t="s">
        <v>2603</v>
      </c>
      <c r="B135" s="329">
        <v>20.0</v>
      </c>
      <c r="C135" s="324"/>
      <c r="D135" s="330">
        <v>2014.0</v>
      </c>
      <c r="E135" s="331" t="s">
        <v>565</v>
      </c>
      <c r="F135" s="207"/>
      <c r="G135" s="207"/>
      <c r="H135" s="207"/>
      <c r="I135" s="332"/>
      <c r="J135" s="1"/>
      <c r="K135" s="1"/>
      <c r="L135" s="1"/>
      <c r="M135" s="1"/>
      <c r="N135" s="1"/>
      <c r="O135" s="1"/>
      <c r="P135" s="1"/>
      <c r="Q135" s="1"/>
      <c r="R135" s="1"/>
      <c r="S135" s="1"/>
      <c r="T135" s="1"/>
      <c r="U135" s="1"/>
      <c r="V135" s="1"/>
      <c r="W135" s="1"/>
      <c r="X135" s="1"/>
      <c r="Y135" s="1"/>
      <c r="Z135" s="1"/>
    </row>
    <row r="136" ht="14.25" customHeight="1">
      <c r="A136" s="328" t="s">
        <v>2604</v>
      </c>
      <c r="B136" s="329">
        <v>9.0</v>
      </c>
      <c r="C136" s="324"/>
      <c r="D136" s="330">
        <v>2015.0</v>
      </c>
      <c r="E136" s="331" t="s">
        <v>568</v>
      </c>
      <c r="F136" s="207"/>
      <c r="G136" s="207"/>
      <c r="H136" s="207"/>
      <c r="I136" s="332"/>
      <c r="J136" s="1"/>
      <c r="K136" s="1"/>
      <c r="L136" s="1"/>
      <c r="M136" s="1"/>
      <c r="N136" s="1"/>
      <c r="O136" s="1"/>
      <c r="P136" s="1"/>
      <c r="Q136" s="1"/>
      <c r="R136" s="1"/>
      <c r="S136" s="1"/>
      <c r="T136" s="1"/>
      <c r="U136" s="1"/>
      <c r="V136" s="1"/>
      <c r="W136" s="1"/>
      <c r="X136" s="1"/>
      <c r="Y136" s="1"/>
      <c r="Z136" s="1"/>
    </row>
    <row r="137" ht="14.25" customHeight="1">
      <c r="A137" s="328" t="s">
        <v>2605</v>
      </c>
      <c r="B137" s="329">
        <v>13.0</v>
      </c>
      <c r="C137" s="324"/>
      <c r="D137" s="330">
        <v>2016.0</v>
      </c>
      <c r="E137" s="331" t="s">
        <v>571</v>
      </c>
      <c r="F137" s="207"/>
      <c r="G137" s="207"/>
      <c r="H137" s="207"/>
      <c r="I137" s="332"/>
      <c r="J137" s="1"/>
      <c r="K137" s="1"/>
      <c r="L137" s="1"/>
      <c r="M137" s="1"/>
      <c r="N137" s="1"/>
      <c r="O137" s="1"/>
      <c r="P137" s="1"/>
      <c r="Q137" s="1"/>
      <c r="R137" s="1"/>
      <c r="S137" s="1"/>
      <c r="T137" s="1"/>
      <c r="U137" s="1"/>
      <c r="V137" s="1"/>
      <c r="W137" s="1"/>
      <c r="X137" s="1"/>
      <c r="Y137" s="1"/>
      <c r="Z137" s="1"/>
    </row>
    <row r="138" ht="14.25" customHeight="1">
      <c r="A138" s="328" t="s">
        <v>2606</v>
      </c>
      <c r="B138" s="329">
        <v>18.0</v>
      </c>
      <c r="C138" s="324"/>
      <c r="D138" s="330">
        <v>2017.0</v>
      </c>
      <c r="E138" s="331" t="s">
        <v>574</v>
      </c>
      <c r="F138" s="207"/>
      <c r="G138" s="207"/>
      <c r="H138" s="207"/>
      <c r="I138" s="332"/>
      <c r="J138" s="1"/>
      <c r="K138" s="1"/>
      <c r="L138" s="1"/>
      <c r="M138" s="1"/>
      <c r="N138" s="1"/>
      <c r="O138" s="1"/>
      <c r="P138" s="1"/>
      <c r="Q138" s="1"/>
      <c r="R138" s="1"/>
      <c r="S138" s="1"/>
      <c r="T138" s="1"/>
      <c r="U138" s="1"/>
      <c r="V138" s="1"/>
      <c r="W138" s="1"/>
      <c r="X138" s="1"/>
      <c r="Y138" s="1"/>
      <c r="Z138" s="1"/>
    </row>
    <row r="139" ht="14.25" customHeight="1">
      <c r="A139" s="328" t="s">
        <v>2607</v>
      </c>
      <c r="B139" s="329">
        <v>17.0</v>
      </c>
      <c r="C139" s="324"/>
      <c r="D139" s="330">
        <v>2020.0</v>
      </c>
      <c r="E139" s="331" t="s">
        <v>577</v>
      </c>
      <c r="F139" s="207"/>
      <c r="G139" s="207"/>
      <c r="H139" s="207"/>
      <c r="I139" s="332"/>
      <c r="J139" s="1"/>
      <c r="K139" s="1"/>
      <c r="L139" s="1"/>
      <c r="M139" s="1"/>
      <c r="N139" s="1"/>
      <c r="O139" s="1"/>
      <c r="P139" s="1"/>
      <c r="Q139" s="1"/>
      <c r="R139" s="1"/>
      <c r="S139" s="1"/>
      <c r="T139" s="1"/>
      <c r="U139" s="1"/>
      <c r="V139" s="1"/>
      <c r="W139" s="1"/>
      <c r="X139" s="1"/>
      <c r="Y139" s="1"/>
      <c r="Z139" s="1"/>
    </row>
    <row r="140" ht="14.25" customHeight="1">
      <c r="A140" s="328" t="s">
        <v>2608</v>
      </c>
      <c r="B140" s="329">
        <v>1.0</v>
      </c>
      <c r="C140" s="324"/>
      <c r="D140" s="330">
        <v>2030.0</v>
      </c>
      <c r="E140" s="331" t="s">
        <v>580</v>
      </c>
      <c r="F140" s="207"/>
      <c r="G140" s="207"/>
      <c r="H140" s="207"/>
      <c r="I140" s="332"/>
      <c r="J140" s="1"/>
      <c r="K140" s="1"/>
      <c r="L140" s="1"/>
      <c r="M140" s="1"/>
      <c r="N140" s="1"/>
      <c r="O140" s="1"/>
      <c r="P140" s="1"/>
      <c r="Q140" s="1"/>
      <c r="R140" s="1"/>
      <c r="S140" s="1"/>
      <c r="T140" s="1"/>
      <c r="U140" s="1"/>
      <c r="V140" s="1"/>
      <c r="W140" s="1"/>
      <c r="X140" s="1"/>
      <c r="Y140" s="1"/>
      <c r="Z140" s="1"/>
    </row>
    <row r="141" ht="14.25" customHeight="1">
      <c r="A141" s="328" t="s">
        <v>2609</v>
      </c>
      <c r="B141" s="329">
        <v>10.0</v>
      </c>
      <c r="C141" s="324"/>
      <c r="D141" s="330">
        <v>2041.0</v>
      </c>
      <c r="E141" s="331" t="s">
        <v>583</v>
      </c>
      <c r="F141" s="207"/>
      <c r="G141" s="207"/>
      <c r="H141" s="207"/>
      <c r="I141" s="332"/>
      <c r="J141" s="1"/>
      <c r="K141" s="1"/>
      <c r="L141" s="1"/>
      <c r="M141" s="1"/>
      <c r="N141" s="1"/>
      <c r="O141" s="1"/>
      <c r="P141" s="1"/>
      <c r="Q141" s="1"/>
      <c r="R141" s="1"/>
      <c r="S141" s="1"/>
      <c r="T141" s="1"/>
      <c r="U141" s="1"/>
      <c r="V141" s="1"/>
      <c r="W141" s="1"/>
      <c r="X141" s="1"/>
      <c r="Y141" s="1"/>
      <c r="Z141" s="1"/>
    </row>
    <row r="142" ht="14.25" customHeight="1">
      <c r="A142" s="328" t="s">
        <v>2610</v>
      </c>
      <c r="B142" s="329">
        <v>16.0</v>
      </c>
      <c r="C142" s="324"/>
      <c r="D142" s="330">
        <v>2042.0</v>
      </c>
      <c r="E142" s="331" t="s">
        <v>586</v>
      </c>
      <c r="F142" s="207"/>
      <c r="G142" s="207"/>
      <c r="H142" s="207"/>
      <c r="I142" s="332"/>
      <c r="J142" s="1"/>
      <c r="K142" s="1"/>
      <c r="L142" s="1"/>
      <c r="M142" s="1"/>
      <c r="N142" s="1"/>
      <c r="O142" s="1"/>
      <c r="P142" s="1"/>
      <c r="Q142" s="1"/>
      <c r="R142" s="1"/>
      <c r="S142" s="1"/>
      <c r="T142" s="1"/>
      <c r="U142" s="1"/>
      <c r="V142" s="1"/>
      <c r="W142" s="1"/>
      <c r="X142" s="1"/>
      <c r="Y142" s="1"/>
      <c r="Z142" s="1"/>
    </row>
    <row r="143" ht="14.25" customHeight="1">
      <c r="A143" s="328" t="s">
        <v>2611</v>
      </c>
      <c r="B143" s="329">
        <v>18.0</v>
      </c>
      <c r="C143" s="324"/>
      <c r="D143" s="330">
        <v>2051.0</v>
      </c>
      <c r="E143" s="331" t="s">
        <v>589</v>
      </c>
      <c r="F143" s="207"/>
      <c r="G143" s="207"/>
      <c r="H143" s="207"/>
      <c r="I143" s="332"/>
      <c r="J143" s="1"/>
      <c r="K143" s="1"/>
      <c r="L143" s="1"/>
      <c r="M143" s="1"/>
      <c r="N143" s="1"/>
      <c r="O143" s="1"/>
      <c r="P143" s="1"/>
      <c r="Q143" s="1"/>
      <c r="R143" s="1"/>
      <c r="S143" s="1"/>
      <c r="T143" s="1"/>
      <c r="U143" s="1"/>
      <c r="V143" s="1"/>
      <c r="W143" s="1"/>
      <c r="X143" s="1"/>
      <c r="Y143" s="1"/>
      <c r="Z143" s="1"/>
    </row>
    <row r="144" ht="14.25" customHeight="1">
      <c r="A144" s="328" t="s">
        <v>2612</v>
      </c>
      <c r="B144" s="329">
        <v>7.0</v>
      </c>
      <c r="C144" s="324"/>
      <c r="D144" s="330">
        <v>2052.0</v>
      </c>
      <c r="E144" s="331" t="s">
        <v>592</v>
      </c>
      <c r="F144" s="207"/>
      <c r="G144" s="207"/>
      <c r="H144" s="207"/>
      <c r="I144" s="332"/>
      <c r="J144" s="1"/>
      <c r="K144" s="1"/>
      <c r="L144" s="1"/>
      <c r="M144" s="1"/>
      <c r="N144" s="1"/>
      <c r="O144" s="1"/>
      <c r="P144" s="1"/>
      <c r="Q144" s="1"/>
      <c r="R144" s="1"/>
      <c r="S144" s="1"/>
      <c r="T144" s="1"/>
      <c r="U144" s="1"/>
      <c r="V144" s="1"/>
      <c r="W144" s="1"/>
      <c r="X144" s="1"/>
      <c r="Y144" s="1"/>
      <c r="Z144" s="1"/>
    </row>
    <row r="145" ht="14.25" customHeight="1">
      <c r="A145" s="328" t="s">
        <v>2613</v>
      </c>
      <c r="B145" s="329">
        <v>12.0</v>
      </c>
      <c r="C145" s="324"/>
      <c r="D145" s="330">
        <v>2053.0</v>
      </c>
      <c r="E145" s="331" t="s">
        <v>595</v>
      </c>
      <c r="F145" s="207"/>
      <c r="G145" s="207"/>
      <c r="H145" s="207"/>
      <c r="I145" s="332"/>
      <c r="J145" s="1"/>
      <c r="K145" s="1"/>
      <c r="L145" s="1"/>
      <c r="M145" s="1"/>
      <c r="N145" s="1"/>
      <c r="O145" s="1"/>
      <c r="P145" s="1"/>
      <c r="Q145" s="1"/>
      <c r="R145" s="1"/>
      <c r="S145" s="1"/>
      <c r="T145" s="1"/>
      <c r="U145" s="1"/>
      <c r="V145" s="1"/>
      <c r="W145" s="1"/>
      <c r="X145" s="1"/>
      <c r="Y145" s="1"/>
      <c r="Z145" s="1"/>
    </row>
    <row r="146" ht="14.25" customHeight="1">
      <c r="A146" s="328" t="s">
        <v>2614</v>
      </c>
      <c r="B146" s="329">
        <v>16.0</v>
      </c>
      <c r="C146" s="324"/>
      <c r="D146" s="330">
        <v>2059.0</v>
      </c>
      <c r="E146" s="331" t="s">
        <v>598</v>
      </c>
      <c r="F146" s="207"/>
      <c r="G146" s="207"/>
      <c r="H146" s="207"/>
      <c r="I146" s="332"/>
      <c r="J146" s="1"/>
      <c r="K146" s="1"/>
      <c r="L146" s="1"/>
      <c r="M146" s="1"/>
      <c r="N146" s="1"/>
      <c r="O146" s="1"/>
      <c r="P146" s="1"/>
      <c r="Q146" s="1"/>
      <c r="R146" s="1"/>
      <c r="S146" s="1"/>
      <c r="T146" s="1"/>
      <c r="U146" s="1"/>
      <c r="V146" s="1"/>
      <c r="W146" s="1"/>
      <c r="X146" s="1"/>
      <c r="Y146" s="1"/>
      <c r="Z146" s="1"/>
    </row>
    <row r="147" ht="14.25" customHeight="1">
      <c r="A147" s="328" t="s">
        <v>2615</v>
      </c>
      <c r="B147" s="329">
        <v>3.0</v>
      </c>
      <c r="C147" s="324"/>
      <c r="D147" s="330">
        <v>2060.0</v>
      </c>
      <c r="E147" s="331" t="s">
        <v>601</v>
      </c>
      <c r="F147" s="207"/>
      <c r="G147" s="207"/>
      <c r="H147" s="207"/>
      <c r="I147" s="332"/>
      <c r="J147" s="1"/>
      <c r="K147" s="1"/>
      <c r="L147" s="1"/>
      <c r="M147" s="1"/>
      <c r="N147" s="1"/>
      <c r="O147" s="1"/>
      <c r="P147" s="1"/>
      <c r="Q147" s="1"/>
      <c r="R147" s="1"/>
      <c r="S147" s="1"/>
      <c r="T147" s="1"/>
      <c r="U147" s="1"/>
      <c r="V147" s="1"/>
      <c r="W147" s="1"/>
      <c r="X147" s="1"/>
      <c r="Y147" s="1"/>
      <c r="Z147" s="1"/>
    </row>
    <row r="148" ht="14.25" customHeight="1">
      <c r="A148" s="328" t="s">
        <v>2616</v>
      </c>
      <c r="B148" s="329">
        <v>7.0</v>
      </c>
      <c r="C148" s="324"/>
      <c r="D148" s="330">
        <v>2110.0</v>
      </c>
      <c r="E148" s="331" t="s">
        <v>604</v>
      </c>
      <c r="F148" s="207"/>
      <c r="G148" s="207"/>
      <c r="H148" s="207"/>
      <c r="I148" s="332"/>
      <c r="J148" s="1"/>
      <c r="K148" s="1"/>
      <c r="L148" s="1"/>
      <c r="M148" s="1"/>
      <c r="N148" s="1"/>
      <c r="O148" s="1"/>
      <c r="P148" s="1"/>
      <c r="Q148" s="1"/>
      <c r="R148" s="1"/>
      <c r="S148" s="1"/>
      <c r="T148" s="1"/>
      <c r="U148" s="1"/>
      <c r="V148" s="1"/>
      <c r="W148" s="1"/>
      <c r="X148" s="1"/>
      <c r="Y148" s="1"/>
      <c r="Z148" s="1"/>
    </row>
    <row r="149" ht="14.25" customHeight="1">
      <c r="A149" s="328" t="s">
        <v>2617</v>
      </c>
      <c r="B149" s="329">
        <v>6.0</v>
      </c>
      <c r="C149" s="324"/>
      <c r="D149" s="330">
        <v>2120.0</v>
      </c>
      <c r="E149" s="331" t="s">
        <v>607</v>
      </c>
      <c r="F149" s="207"/>
      <c r="G149" s="207"/>
      <c r="H149" s="207"/>
      <c r="I149" s="332"/>
      <c r="J149" s="1"/>
      <c r="K149" s="1"/>
      <c r="L149" s="1"/>
      <c r="M149" s="1"/>
      <c r="N149" s="1"/>
      <c r="O149" s="1"/>
      <c r="P149" s="1"/>
      <c r="Q149" s="1"/>
      <c r="R149" s="1"/>
      <c r="S149" s="1"/>
      <c r="T149" s="1"/>
      <c r="U149" s="1"/>
      <c r="V149" s="1"/>
      <c r="W149" s="1"/>
      <c r="X149" s="1"/>
      <c r="Y149" s="1"/>
      <c r="Z149" s="1"/>
    </row>
    <row r="150" ht="14.25" customHeight="1">
      <c r="A150" s="328" t="s">
        <v>2618</v>
      </c>
      <c r="B150" s="329">
        <v>2.0</v>
      </c>
      <c r="C150" s="324"/>
      <c r="D150" s="330">
        <v>2211.0</v>
      </c>
      <c r="E150" s="331" t="s">
        <v>610</v>
      </c>
      <c r="F150" s="207"/>
      <c r="G150" s="207"/>
      <c r="H150" s="207"/>
      <c r="I150" s="332"/>
      <c r="J150" s="1"/>
      <c r="K150" s="1"/>
      <c r="L150" s="1"/>
      <c r="M150" s="1"/>
      <c r="N150" s="1"/>
      <c r="O150" s="1"/>
      <c r="P150" s="1"/>
      <c r="Q150" s="1"/>
      <c r="R150" s="1"/>
      <c r="S150" s="1"/>
      <c r="T150" s="1"/>
      <c r="U150" s="1"/>
      <c r="V150" s="1"/>
      <c r="W150" s="1"/>
      <c r="X150" s="1"/>
      <c r="Y150" s="1"/>
      <c r="Z150" s="1"/>
    </row>
    <row r="151" ht="14.25" customHeight="1">
      <c r="A151" s="328" t="s">
        <v>2619</v>
      </c>
      <c r="B151" s="329">
        <v>17.0</v>
      </c>
      <c r="C151" s="324"/>
      <c r="D151" s="330">
        <v>2219.0</v>
      </c>
      <c r="E151" s="331" t="s">
        <v>613</v>
      </c>
      <c r="F151" s="207"/>
      <c r="G151" s="207"/>
      <c r="H151" s="207"/>
      <c r="I151" s="332"/>
      <c r="J151" s="1"/>
      <c r="K151" s="1"/>
      <c r="L151" s="1"/>
      <c r="M151" s="1"/>
      <c r="N151" s="1"/>
      <c r="O151" s="1"/>
      <c r="P151" s="1"/>
      <c r="Q151" s="1"/>
      <c r="R151" s="1"/>
      <c r="S151" s="1"/>
      <c r="T151" s="1"/>
      <c r="U151" s="1"/>
      <c r="V151" s="1"/>
      <c r="W151" s="1"/>
      <c r="X151" s="1"/>
      <c r="Y151" s="1"/>
      <c r="Z151" s="1"/>
    </row>
    <row r="152" ht="14.25" customHeight="1">
      <c r="A152" s="328" t="s">
        <v>2620</v>
      </c>
      <c r="B152" s="329">
        <v>3.0</v>
      </c>
      <c r="C152" s="324"/>
      <c r="D152" s="330">
        <v>2221.0</v>
      </c>
      <c r="E152" s="331" t="s">
        <v>616</v>
      </c>
      <c r="F152" s="207"/>
      <c r="G152" s="207"/>
      <c r="H152" s="207"/>
      <c r="I152" s="332"/>
      <c r="J152" s="1"/>
      <c r="K152" s="1"/>
      <c r="L152" s="1"/>
      <c r="M152" s="1"/>
      <c r="N152" s="1"/>
      <c r="O152" s="1"/>
      <c r="P152" s="1"/>
      <c r="Q152" s="1"/>
      <c r="R152" s="1"/>
      <c r="S152" s="1"/>
      <c r="T152" s="1"/>
      <c r="U152" s="1"/>
      <c r="V152" s="1"/>
      <c r="W152" s="1"/>
      <c r="X152" s="1"/>
      <c r="Y152" s="1"/>
      <c r="Z152" s="1"/>
    </row>
    <row r="153" ht="14.25" customHeight="1">
      <c r="A153" s="328" t="s">
        <v>2621</v>
      </c>
      <c r="B153" s="329">
        <v>3.0</v>
      </c>
      <c r="C153" s="324"/>
      <c r="D153" s="330">
        <v>2222.0</v>
      </c>
      <c r="E153" s="331" t="s">
        <v>619</v>
      </c>
      <c r="F153" s="207"/>
      <c r="G153" s="207"/>
      <c r="H153" s="207"/>
      <c r="I153" s="332"/>
      <c r="J153" s="1"/>
      <c r="K153" s="1"/>
      <c r="L153" s="1"/>
      <c r="M153" s="1"/>
      <c r="N153" s="1"/>
      <c r="O153" s="1"/>
      <c r="P153" s="1"/>
      <c r="Q153" s="1"/>
      <c r="R153" s="1"/>
      <c r="S153" s="1"/>
      <c r="T153" s="1"/>
      <c r="U153" s="1"/>
      <c r="V153" s="1"/>
      <c r="W153" s="1"/>
      <c r="X153" s="1"/>
      <c r="Y153" s="1"/>
      <c r="Z153" s="1"/>
    </row>
    <row r="154" ht="14.25" customHeight="1">
      <c r="A154" s="328" t="s">
        <v>2622</v>
      </c>
      <c r="B154" s="329">
        <v>2.0</v>
      </c>
      <c r="C154" s="324"/>
      <c r="D154" s="330">
        <v>2223.0</v>
      </c>
      <c r="E154" s="331" t="s">
        <v>622</v>
      </c>
      <c r="F154" s="207"/>
      <c r="G154" s="207"/>
      <c r="H154" s="207"/>
      <c r="I154" s="332"/>
      <c r="J154" s="1"/>
      <c r="K154" s="1"/>
      <c r="L154" s="1"/>
      <c r="M154" s="1"/>
      <c r="N154" s="1"/>
      <c r="O154" s="1"/>
      <c r="P154" s="1"/>
      <c r="Q154" s="1"/>
      <c r="R154" s="1"/>
      <c r="S154" s="1"/>
      <c r="T154" s="1"/>
      <c r="U154" s="1"/>
      <c r="V154" s="1"/>
      <c r="W154" s="1"/>
      <c r="X154" s="1"/>
      <c r="Y154" s="1"/>
      <c r="Z154" s="1"/>
    </row>
    <row r="155" ht="14.25" customHeight="1">
      <c r="A155" s="328" t="s">
        <v>2623</v>
      </c>
      <c r="B155" s="329">
        <v>17.0</v>
      </c>
      <c r="C155" s="324"/>
      <c r="D155" s="330">
        <v>2229.0</v>
      </c>
      <c r="E155" s="331" t="s">
        <v>625</v>
      </c>
      <c r="F155" s="207"/>
      <c r="G155" s="207"/>
      <c r="H155" s="207"/>
      <c r="I155" s="332"/>
      <c r="J155" s="1"/>
      <c r="K155" s="1"/>
      <c r="L155" s="1"/>
      <c r="M155" s="1"/>
      <c r="N155" s="1"/>
      <c r="O155" s="1"/>
      <c r="P155" s="1"/>
      <c r="Q155" s="1"/>
      <c r="R155" s="1"/>
      <c r="S155" s="1"/>
      <c r="T155" s="1"/>
      <c r="U155" s="1"/>
      <c r="V155" s="1"/>
      <c r="W155" s="1"/>
      <c r="X155" s="1"/>
      <c r="Y155" s="1"/>
      <c r="Z155" s="1"/>
    </row>
    <row r="156" ht="14.25" customHeight="1">
      <c r="A156" s="328" t="s">
        <v>2624</v>
      </c>
      <c r="B156" s="329">
        <v>16.0</v>
      </c>
      <c r="C156" s="324"/>
      <c r="D156" s="330">
        <v>2311.0</v>
      </c>
      <c r="E156" s="331" t="s">
        <v>628</v>
      </c>
      <c r="F156" s="207"/>
      <c r="G156" s="207"/>
      <c r="H156" s="207"/>
      <c r="I156" s="332"/>
      <c r="J156" s="1"/>
      <c r="K156" s="1"/>
      <c r="L156" s="1"/>
      <c r="M156" s="1"/>
      <c r="N156" s="1"/>
      <c r="O156" s="1"/>
      <c r="P156" s="1"/>
      <c r="Q156" s="1"/>
      <c r="R156" s="1"/>
      <c r="S156" s="1"/>
      <c r="T156" s="1"/>
      <c r="U156" s="1"/>
      <c r="V156" s="1"/>
      <c r="W156" s="1"/>
      <c r="X156" s="1"/>
      <c r="Y156" s="1"/>
      <c r="Z156" s="1"/>
    </row>
    <row r="157" ht="14.25" customHeight="1">
      <c r="A157" s="328" t="s">
        <v>2625</v>
      </c>
      <c r="B157" s="329">
        <v>17.0</v>
      </c>
      <c r="C157" s="324"/>
      <c r="D157" s="330">
        <v>2312.0</v>
      </c>
      <c r="E157" s="331" t="s">
        <v>631</v>
      </c>
      <c r="F157" s="207"/>
      <c r="G157" s="207"/>
      <c r="H157" s="207"/>
      <c r="I157" s="332"/>
      <c r="J157" s="1"/>
      <c r="K157" s="1"/>
      <c r="L157" s="1"/>
      <c r="M157" s="1"/>
      <c r="N157" s="1"/>
      <c r="O157" s="1"/>
      <c r="P157" s="1"/>
      <c r="Q157" s="1"/>
      <c r="R157" s="1"/>
      <c r="S157" s="1"/>
      <c r="T157" s="1"/>
      <c r="U157" s="1"/>
      <c r="V157" s="1"/>
      <c r="W157" s="1"/>
      <c r="X157" s="1"/>
      <c r="Y157" s="1"/>
      <c r="Z157" s="1"/>
    </row>
    <row r="158" ht="14.25" customHeight="1">
      <c r="A158" s="328" t="s">
        <v>2626</v>
      </c>
      <c r="B158" s="329">
        <v>5.0</v>
      </c>
      <c r="C158" s="324"/>
      <c r="D158" s="330">
        <v>2313.0</v>
      </c>
      <c r="E158" s="331" t="s">
        <v>634</v>
      </c>
      <c r="F158" s="207"/>
      <c r="G158" s="207"/>
      <c r="H158" s="207"/>
      <c r="I158" s="332"/>
      <c r="J158" s="1"/>
      <c r="K158" s="1"/>
      <c r="L158" s="1"/>
      <c r="M158" s="1"/>
      <c r="N158" s="1"/>
      <c r="O158" s="1"/>
      <c r="P158" s="1"/>
      <c r="Q158" s="1"/>
      <c r="R158" s="1"/>
      <c r="S158" s="1"/>
      <c r="T158" s="1"/>
      <c r="U158" s="1"/>
      <c r="V158" s="1"/>
      <c r="W158" s="1"/>
      <c r="X158" s="1"/>
      <c r="Y158" s="1"/>
      <c r="Z158" s="1"/>
    </row>
    <row r="159" ht="14.25" customHeight="1">
      <c r="A159" s="328" t="s">
        <v>2627</v>
      </c>
      <c r="B159" s="329">
        <v>1.0</v>
      </c>
      <c r="C159" s="324"/>
      <c r="D159" s="330">
        <v>2314.0</v>
      </c>
      <c r="E159" s="331" t="s">
        <v>637</v>
      </c>
      <c r="F159" s="207"/>
      <c r="G159" s="207"/>
      <c r="H159" s="207"/>
      <c r="I159" s="332"/>
      <c r="J159" s="1"/>
      <c r="K159" s="1"/>
      <c r="L159" s="1"/>
      <c r="M159" s="1"/>
      <c r="N159" s="1"/>
      <c r="O159" s="1"/>
      <c r="P159" s="1"/>
      <c r="Q159" s="1"/>
      <c r="R159" s="1"/>
      <c r="S159" s="1"/>
      <c r="T159" s="1"/>
      <c r="U159" s="1"/>
      <c r="V159" s="1"/>
      <c r="W159" s="1"/>
      <c r="X159" s="1"/>
      <c r="Y159" s="1"/>
      <c r="Z159" s="1"/>
    </row>
    <row r="160" ht="14.25" customHeight="1">
      <c r="A160" s="328" t="s">
        <v>2628</v>
      </c>
      <c r="B160" s="329">
        <v>16.0</v>
      </c>
      <c r="C160" s="324"/>
      <c r="D160" s="330">
        <v>2319.0</v>
      </c>
      <c r="E160" s="331" t="s">
        <v>640</v>
      </c>
      <c r="F160" s="207"/>
      <c r="G160" s="207"/>
      <c r="H160" s="207"/>
      <c r="I160" s="332"/>
      <c r="J160" s="1"/>
      <c r="K160" s="1"/>
      <c r="L160" s="1"/>
      <c r="M160" s="1"/>
      <c r="N160" s="1"/>
      <c r="O160" s="1"/>
      <c r="P160" s="1"/>
      <c r="Q160" s="1"/>
      <c r="R160" s="1"/>
      <c r="S160" s="1"/>
      <c r="T160" s="1"/>
      <c r="U160" s="1"/>
      <c r="V160" s="1"/>
      <c r="W160" s="1"/>
      <c r="X160" s="1"/>
      <c r="Y160" s="1"/>
      <c r="Z160" s="1"/>
    </row>
    <row r="161" ht="14.25" customHeight="1">
      <c r="A161" s="328" t="s">
        <v>2629</v>
      </c>
      <c r="B161" s="329">
        <v>7.0</v>
      </c>
      <c r="C161" s="324"/>
      <c r="D161" s="330">
        <v>2320.0</v>
      </c>
      <c r="E161" s="331" t="s">
        <v>643</v>
      </c>
      <c r="F161" s="207"/>
      <c r="G161" s="207"/>
      <c r="H161" s="207"/>
      <c r="I161" s="332"/>
      <c r="J161" s="1"/>
      <c r="K161" s="1"/>
      <c r="L161" s="1"/>
      <c r="M161" s="1"/>
      <c r="N161" s="1"/>
      <c r="O161" s="1"/>
      <c r="P161" s="1"/>
      <c r="Q161" s="1"/>
      <c r="R161" s="1"/>
      <c r="S161" s="1"/>
      <c r="T161" s="1"/>
      <c r="U161" s="1"/>
      <c r="V161" s="1"/>
      <c r="W161" s="1"/>
      <c r="X161" s="1"/>
      <c r="Y161" s="1"/>
      <c r="Z161" s="1"/>
    </row>
    <row r="162" ht="14.25" customHeight="1">
      <c r="A162" s="328" t="s">
        <v>2630</v>
      </c>
      <c r="B162" s="329">
        <v>14.0</v>
      </c>
      <c r="C162" s="324"/>
      <c r="D162" s="330">
        <v>2331.0</v>
      </c>
      <c r="E162" s="331" t="s">
        <v>646</v>
      </c>
      <c r="F162" s="207"/>
      <c r="G162" s="207"/>
      <c r="H162" s="207"/>
      <c r="I162" s="332"/>
      <c r="J162" s="1"/>
      <c r="K162" s="1"/>
      <c r="L162" s="1"/>
      <c r="M162" s="1"/>
      <c r="N162" s="1"/>
      <c r="O162" s="1"/>
      <c r="P162" s="1"/>
      <c r="Q162" s="1"/>
      <c r="R162" s="1"/>
      <c r="S162" s="1"/>
      <c r="T162" s="1"/>
      <c r="U162" s="1"/>
      <c r="V162" s="1"/>
      <c r="W162" s="1"/>
      <c r="X162" s="1"/>
      <c r="Y162" s="1"/>
      <c r="Z162" s="1"/>
    </row>
    <row r="163" ht="14.25" customHeight="1">
      <c r="A163" s="328" t="s">
        <v>2631</v>
      </c>
      <c r="B163" s="329">
        <v>1.0</v>
      </c>
      <c r="C163" s="324"/>
      <c r="D163" s="330">
        <v>2332.0</v>
      </c>
      <c r="E163" s="331" t="s">
        <v>649</v>
      </c>
      <c r="F163" s="207"/>
      <c r="G163" s="207"/>
      <c r="H163" s="207"/>
      <c r="I163" s="332"/>
      <c r="J163" s="1"/>
      <c r="K163" s="1"/>
      <c r="L163" s="1"/>
      <c r="M163" s="1"/>
      <c r="N163" s="1"/>
      <c r="O163" s="1"/>
      <c r="P163" s="1"/>
      <c r="Q163" s="1"/>
      <c r="R163" s="1"/>
      <c r="S163" s="1"/>
      <c r="T163" s="1"/>
      <c r="U163" s="1"/>
      <c r="V163" s="1"/>
      <c r="W163" s="1"/>
      <c r="X163" s="1"/>
      <c r="Y163" s="1"/>
      <c r="Z163" s="1"/>
    </row>
    <row r="164" ht="14.25" customHeight="1">
      <c r="A164" s="328" t="s">
        <v>2632</v>
      </c>
      <c r="B164" s="329">
        <v>11.0</v>
      </c>
      <c r="C164" s="324"/>
      <c r="D164" s="330">
        <v>2341.0</v>
      </c>
      <c r="E164" s="331" t="s">
        <v>652</v>
      </c>
      <c r="F164" s="207"/>
      <c r="G164" s="207"/>
      <c r="H164" s="207"/>
      <c r="I164" s="332"/>
      <c r="J164" s="1"/>
      <c r="K164" s="1"/>
      <c r="L164" s="1"/>
      <c r="M164" s="1"/>
      <c r="N164" s="1"/>
      <c r="O164" s="1"/>
      <c r="P164" s="1"/>
      <c r="Q164" s="1"/>
      <c r="R164" s="1"/>
      <c r="S164" s="1"/>
      <c r="T164" s="1"/>
      <c r="U164" s="1"/>
      <c r="V164" s="1"/>
      <c r="W164" s="1"/>
      <c r="X164" s="1"/>
      <c r="Y164" s="1"/>
      <c r="Z164" s="1"/>
    </row>
    <row r="165" ht="14.25" customHeight="1">
      <c r="A165" s="328" t="s">
        <v>2633</v>
      </c>
      <c r="B165" s="329">
        <v>5.0</v>
      </c>
      <c r="C165" s="324"/>
      <c r="D165" s="330">
        <v>2342.0</v>
      </c>
      <c r="E165" s="331" t="s">
        <v>655</v>
      </c>
      <c r="F165" s="207"/>
      <c r="G165" s="207"/>
      <c r="H165" s="207"/>
      <c r="I165" s="332"/>
      <c r="J165" s="1"/>
      <c r="K165" s="1"/>
      <c r="L165" s="1"/>
      <c r="M165" s="1"/>
      <c r="N165" s="1"/>
      <c r="O165" s="1"/>
      <c r="P165" s="1"/>
      <c r="Q165" s="1"/>
      <c r="R165" s="1"/>
      <c r="S165" s="1"/>
      <c r="T165" s="1"/>
      <c r="U165" s="1"/>
      <c r="V165" s="1"/>
      <c r="W165" s="1"/>
      <c r="X165" s="1"/>
      <c r="Y165" s="1"/>
      <c r="Z165" s="1"/>
    </row>
    <row r="166" ht="14.25" customHeight="1">
      <c r="A166" s="328" t="s">
        <v>2634</v>
      </c>
      <c r="B166" s="329">
        <v>19.0</v>
      </c>
      <c r="C166" s="324"/>
      <c r="D166" s="330">
        <v>2343.0</v>
      </c>
      <c r="E166" s="331" t="s">
        <v>658</v>
      </c>
      <c r="F166" s="207"/>
      <c r="G166" s="207"/>
      <c r="H166" s="207"/>
      <c r="I166" s="332"/>
      <c r="J166" s="1"/>
      <c r="K166" s="1"/>
      <c r="L166" s="1"/>
      <c r="M166" s="1"/>
      <c r="N166" s="1"/>
      <c r="O166" s="1"/>
      <c r="P166" s="1"/>
      <c r="Q166" s="1"/>
      <c r="R166" s="1"/>
      <c r="S166" s="1"/>
      <c r="T166" s="1"/>
      <c r="U166" s="1"/>
      <c r="V166" s="1"/>
      <c r="W166" s="1"/>
      <c r="X166" s="1"/>
      <c r="Y166" s="1"/>
      <c r="Z166" s="1"/>
    </row>
    <row r="167" ht="14.25" customHeight="1">
      <c r="A167" s="328" t="s">
        <v>2635</v>
      </c>
      <c r="B167" s="329">
        <v>16.0</v>
      </c>
      <c r="C167" s="324"/>
      <c r="D167" s="330">
        <v>2344.0</v>
      </c>
      <c r="E167" s="331" t="s">
        <v>661</v>
      </c>
      <c r="F167" s="207"/>
      <c r="G167" s="207"/>
      <c r="H167" s="207"/>
      <c r="I167" s="332"/>
      <c r="J167" s="1"/>
      <c r="K167" s="1"/>
      <c r="L167" s="1"/>
      <c r="M167" s="1"/>
      <c r="N167" s="1"/>
      <c r="O167" s="1"/>
      <c r="P167" s="1"/>
      <c r="Q167" s="1"/>
      <c r="R167" s="1"/>
      <c r="S167" s="1"/>
      <c r="T167" s="1"/>
      <c r="U167" s="1"/>
      <c r="V167" s="1"/>
      <c r="W167" s="1"/>
      <c r="X167" s="1"/>
      <c r="Y167" s="1"/>
      <c r="Z167" s="1"/>
    </row>
    <row r="168" ht="14.25" customHeight="1">
      <c r="A168" s="328" t="s">
        <v>2636</v>
      </c>
      <c r="B168" s="329">
        <v>13.0</v>
      </c>
      <c r="C168" s="324"/>
      <c r="D168" s="330">
        <v>2349.0</v>
      </c>
      <c r="E168" s="331" t="s">
        <v>664</v>
      </c>
      <c r="F168" s="207"/>
      <c r="G168" s="207"/>
      <c r="H168" s="207"/>
      <c r="I168" s="332"/>
      <c r="J168" s="1"/>
      <c r="K168" s="1"/>
      <c r="L168" s="1"/>
      <c r="M168" s="1"/>
      <c r="N168" s="1"/>
      <c r="O168" s="1"/>
      <c r="P168" s="1"/>
      <c r="Q168" s="1"/>
      <c r="R168" s="1"/>
      <c r="S168" s="1"/>
      <c r="T168" s="1"/>
      <c r="U168" s="1"/>
      <c r="V168" s="1"/>
      <c r="W168" s="1"/>
      <c r="X168" s="1"/>
      <c r="Y168" s="1"/>
      <c r="Z168" s="1"/>
    </row>
    <row r="169" ht="14.25" customHeight="1">
      <c r="A169" s="328" t="s">
        <v>2637</v>
      </c>
      <c r="B169" s="329">
        <v>3.0</v>
      </c>
      <c r="C169" s="324"/>
      <c r="D169" s="330">
        <v>2351.0</v>
      </c>
      <c r="E169" s="331" t="s">
        <v>667</v>
      </c>
      <c r="F169" s="207"/>
      <c r="G169" s="207"/>
      <c r="H169" s="207"/>
      <c r="I169" s="332"/>
      <c r="J169" s="1"/>
      <c r="K169" s="1"/>
      <c r="L169" s="1"/>
      <c r="M169" s="1"/>
      <c r="N169" s="1"/>
      <c r="O169" s="1"/>
      <c r="P169" s="1"/>
      <c r="Q169" s="1"/>
      <c r="R169" s="1"/>
      <c r="S169" s="1"/>
      <c r="T169" s="1"/>
      <c r="U169" s="1"/>
      <c r="V169" s="1"/>
      <c r="W169" s="1"/>
      <c r="X169" s="1"/>
      <c r="Y169" s="1"/>
      <c r="Z169" s="1"/>
    </row>
    <row r="170" ht="14.25" customHeight="1">
      <c r="A170" s="328" t="s">
        <v>2638</v>
      </c>
      <c r="B170" s="329">
        <v>1.0</v>
      </c>
      <c r="C170" s="324"/>
      <c r="D170" s="330">
        <v>2352.0</v>
      </c>
      <c r="E170" s="331" t="s">
        <v>670</v>
      </c>
      <c r="F170" s="207"/>
      <c r="G170" s="207"/>
      <c r="H170" s="207"/>
      <c r="I170" s="332"/>
      <c r="J170" s="1"/>
      <c r="K170" s="1"/>
      <c r="L170" s="1"/>
      <c r="M170" s="1"/>
      <c r="N170" s="1"/>
      <c r="O170" s="1"/>
      <c r="P170" s="1"/>
      <c r="Q170" s="1"/>
      <c r="R170" s="1"/>
      <c r="S170" s="1"/>
      <c r="T170" s="1"/>
      <c r="U170" s="1"/>
      <c r="V170" s="1"/>
      <c r="W170" s="1"/>
      <c r="X170" s="1"/>
      <c r="Y170" s="1"/>
      <c r="Z170" s="1"/>
    </row>
    <row r="171" ht="14.25" customHeight="1">
      <c r="A171" s="328" t="s">
        <v>2639</v>
      </c>
      <c r="B171" s="329">
        <v>8.0</v>
      </c>
      <c r="C171" s="324"/>
      <c r="D171" s="330">
        <v>2361.0</v>
      </c>
      <c r="E171" s="331" t="s">
        <v>673</v>
      </c>
      <c r="F171" s="207"/>
      <c r="G171" s="207"/>
      <c r="H171" s="207"/>
      <c r="I171" s="332"/>
      <c r="J171" s="1"/>
      <c r="K171" s="1"/>
      <c r="L171" s="1"/>
      <c r="M171" s="1"/>
      <c r="N171" s="1"/>
      <c r="O171" s="1"/>
      <c r="P171" s="1"/>
      <c r="Q171" s="1"/>
      <c r="R171" s="1"/>
      <c r="S171" s="1"/>
      <c r="T171" s="1"/>
      <c r="U171" s="1"/>
      <c r="V171" s="1"/>
      <c r="W171" s="1"/>
      <c r="X171" s="1"/>
      <c r="Y171" s="1"/>
      <c r="Z171" s="1"/>
    </row>
    <row r="172" ht="14.25" customHeight="1">
      <c r="A172" s="328" t="s">
        <v>2640</v>
      </c>
      <c r="B172" s="329">
        <v>17.0</v>
      </c>
      <c r="C172" s="324"/>
      <c r="D172" s="330">
        <v>2362.0</v>
      </c>
      <c r="E172" s="331" t="s">
        <v>676</v>
      </c>
      <c r="F172" s="207"/>
      <c r="G172" s="207"/>
      <c r="H172" s="207"/>
      <c r="I172" s="332"/>
      <c r="J172" s="1"/>
      <c r="K172" s="1"/>
      <c r="L172" s="1"/>
      <c r="M172" s="1"/>
      <c r="N172" s="1"/>
      <c r="O172" s="1"/>
      <c r="P172" s="1"/>
      <c r="Q172" s="1"/>
      <c r="R172" s="1"/>
      <c r="S172" s="1"/>
      <c r="T172" s="1"/>
      <c r="U172" s="1"/>
      <c r="V172" s="1"/>
      <c r="W172" s="1"/>
      <c r="X172" s="1"/>
      <c r="Y172" s="1"/>
      <c r="Z172" s="1"/>
    </row>
    <row r="173" ht="14.25" customHeight="1">
      <c r="A173" s="328" t="s">
        <v>2641</v>
      </c>
      <c r="B173" s="329">
        <v>2.0</v>
      </c>
      <c r="C173" s="324"/>
      <c r="D173" s="330">
        <v>2363.0</v>
      </c>
      <c r="E173" s="331" t="s">
        <v>679</v>
      </c>
      <c r="F173" s="207"/>
      <c r="G173" s="207"/>
      <c r="H173" s="207"/>
      <c r="I173" s="332"/>
      <c r="J173" s="1"/>
      <c r="K173" s="1"/>
      <c r="L173" s="1"/>
      <c r="M173" s="1"/>
      <c r="N173" s="1"/>
      <c r="O173" s="1"/>
      <c r="P173" s="1"/>
      <c r="Q173" s="1"/>
      <c r="R173" s="1"/>
      <c r="S173" s="1"/>
      <c r="T173" s="1"/>
      <c r="U173" s="1"/>
      <c r="V173" s="1"/>
      <c r="W173" s="1"/>
      <c r="X173" s="1"/>
      <c r="Y173" s="1"/>
      <c r="Z173" s="1"/>
    </row>
    <row r="174" ht="14.25" customHeight="1">
      <c r="A174" s="328" t="s">
        <v>2642</v>
      </c>
      <c r="B174" s="329">
        <v>4.0</v>
      </c>
      <c r="C174" s="324"/>
      <c r="D174" s="330">
        <v>2364.0</v>
      </c>
      <c r="E174" s="331" t="s">
        <v>682</v>
      </c>
      <c r="F174" s="207"/>
      <c r="G174" s="207"/>
      <c r="H174" s="207"/>
      <c r="I174" s="332"/>
      <c r="J174" s="1"/>
      <c r="K174" s="1"/>
      <c r="L174" s="1"/>
      <c r="M174" s="1"/>
      <c r="N174" s="1"/>
      <c r="O174" s="1"/>
      <c r="P174" s="1"/>
      <c r="Q174" s="1"/>
      <c r="R174" s="1"/>
      <c r="S174" s="1"/>
      <c r="T174" s="1"/>
      <c r="U174" s="1"/>
      <c r="V174" s="1"/>
      <c r="W174" s="1"/>
      <c r="X174" s="1"/>
      <c r="Y174" s="1"/>
      <c r="Z174" s="1"/>
    </row>
    <row r="175" ht="14.25" customHeight="1">
      <c r="A175" s="328" t="s">
        <v>2643</v>
      </c>
      <c r="B175" s="329">
        <v>13.0</v>
      </c>
      <c r="C175" s="324"/>
      <c r="D175" s="330">
        <v>2365.0</v>
      </c>
      <c r="E175" s="331" t="s">
        <v>685</v>
      </c>
      <c r="F175" s="207"/>
      <c r="G175" s="207"/>
      <c r="H175" s="207"/>
      <c r="I175" s="332"/>
      <c r="J175" s="1"/>
      <c r="K175" s="1"/>
      <c r="L175" s="1"/>
      <c r="M175" s="1"/>
      <c r="N175" s="1"/>
      <c r="O175" s="1"/>
      <c r="P175" s="1"/>
      <c r="Q175" s="1"/>
      <c r="R175" s="1"/>
      <c r="S175" s="1"/>
      <c r="T175" s="1"/>
      <c r="U175" s="1"/>
      <c r="V175" s="1"/>
      <c r="W175" s="1"/>
      <c r="X175" s="1"/>
      <c r="Y175" s="1"/>
      <c r="Z175" s="1"/>
    </row>
    <row r="176" ht="14.25" customHeight="1">
      <c r="A176" s="328" t="s">
        <v>2644</v>
      </c>
      <c r="B176" s="329">
        <v>6.0</v>
      </c>
      <c r="C176" s="324"/>
      <c r="D176" s="330">
        <v>2369.0</v>
      </c>
      <c r="E176" s="331" t="s">
        <v>688</v>
      </c>
      <c r="F176" s="207"/>
      <c r="G176" s="207"/>
      <c r="H176" s="207"/>
      <c r="I176" s="332"/>
      <c r="J176" s="1"/>
      <c r="K176" s="1"/>
      <c r="L176" s="1"/>
      <c r="M176" s="1"/>
      <c r="N176" s="1"/>
      <c r="O176" s="1"/>
      <c r="P176" s="1"/>
      <c r="Q176" s="1"/>
      <c r="R176" s="1"/>
      <c r="S176" s="1"/>
      <c r="T176" s="1"/>
      <c r="U176" s="1"/>
      <c r="V176" s="1"/>
      <c r="W176" s="1"/>
      <c r="X176" s="1"/>
      <c r="Y176" s="1"/>
      <c r="Z176" s="1"/>
    </row>
    <row r="177" ht="14.25" customHeight="1">
      <c r="A177" s="328" t="s">
        <v>2645</v>
      </c>
      <c r="B177" s="329">
        <v>6.0</v>
      </c>
      <c r="C177" s="324"/>
      <c r="D177" s="330">
        <v>2370.0</v>
      </c>
      <c r="E177" s="331" t="s">
        <v>691</v>
      </c>
      <c r="F177" s="207"/>
      <c r="G177" s="207"/>
      <c r="H177" s="207"/>
      <c r="I177" s="332"/>
      <c r="J177" s="1"/>
      <c r="K177" s="1"/>
      <c r="L177" s="1"/>
      <c r="M177" s="1"/>
      <c r="N177" s="1"/>
      <c r="O177" s="1"/>
      <c r="P177" s="1"/>
      <c r="Q177" s="1"/>
      <c r="R177" s="1"/>
      <c r="S177" s="1"/>
      <c r="T177" s="1"/>
      <c r="U177" s="1"/>
      <c r="V177" s="1"/>
      <c r="W177" s="1"/>
      <c r="X177" s="1"/>
      <c r="Y177" s="1"/>
      <c r="Z177" s="1"/>
    </row>
    <row r="178" ht="14.25" customHeight="1">
      <c r="A178" s="328" t="s">
        <v>2646</v>
      </c>
      <c r="B178" s="329">
        <v>4.0</v>
      </c>
      <c r="C178" s="324"/>
      <c r="D178" s="330">
        <v>2391.0</v>
      </c>
      <c r="E178" s="331" t="s">
        <v>694</v>
      </c>
      <c r="F178" s="207"/>
      <c r="G178" s="207"/>
      <c r="H178" s="207"/>
      <c r="I178" s="332"/>
      <c r="J178" s="1"/>
      <c r="K178" s="1"/>
      <c r="L178" s="1"/>
      <c r="M178" s="1"/>
      <c r="N178" s="1"/>
      <c r="O178" s="1"/>
      <c r="P178" s="1"/>
      <c r="Q178" s="1"/>
      <c r="R178" s="1"/>
      <c r="S178" s="1"/>
      <c r="T178" s="1"/>
      <c r="U178" s="1"/>
      <c r="V178" s="1"/>
      <c r="W178" s="1"/>
      <c r="X178" s="1"/>
      <c r="Y178" s="1"/>
      <c r="Z178" s="1"/>
    </row>
    <row r="179" ht="14.25" customHeight="1">
      <c r="A179" s="328" t="s">
        <v>2647</v>
      </c>
      <c r="B179" s="329">
        <v>18.0</v>
      </c>
      <c r="C179" s="324"/>
      <c r="D179" s="330">
        <v>2399.0</v>
      </c>
      <c r="E179" s="331" t="s">
        <v>697</v>
      </c>
      <c r="F179" s="207"/>
      <c r="G179" s="207"/>
      <c r="H179" s="207"/>
      <c r="I179" s="332"/>
      <c r="J179" s="1"/>
      <c r="K179" s="1"/>
      <c r="L179" s="1"/>
      <c r="M179" s="1"/>
      <c r="N179" s="1"/>
      <c r="O179" s="1"/>
      <c r="P179" s="1"/>
      <c r="Q179" s="1"/>
      <c r="R179" s="1"/>
      <c r="S179" s="1"/>
      <c r="T179" s="1"/>
      <c r="U179" s="1"/>
      <c r="V179" s="1"/>
      <c r="W179" s="1"/>
      <c r="X179" s="1"/>
      <c r="Y179" s="1"/>
      <c r="Z179" s="1"/>
    </row>
    <row r="180" ht="14.25" customHeight="1">
      <c r="A180" s="328" t="s">
        <v>2648</v>
      </c>
      <c r="B180" s="329">
        <v>7.0</v>
      </c>
      <c r="C180" s="324"/>
      <c r="D180" s="330">
        <v>2410.0</v>
      </c>
      <c r="E180" s="331" t="s">
        <v>700</v>
      </c>
      <c r="F180" s="207"/>
      <c r="G180" s="207"/>
      <c r="H180" s="207"/>
      <c r="I180" s="332"/>
      <c r="J180" s="1"/>
      <c r="K180" s="1"/>
      <c r="L180" s="1"/>
      <c r="M180" s="1"/>
      <c r="N180" s="1"/>
      <c r="O180" s="1"/>
      <c r="P180" s="1"/>
      <c r="Q180" s="1"/>
      <c r="R180" s="1"/>
      <c r="S180" s="1"/>
      <c r="T180" s="1"/>
      <c r="U180" s="1"/>
      <c r="V180" s="1"/>
      <c r="W180" s="1"/>
      <c r="X180" s="1"/>
      <c r="Y180" s="1"/>
      <c r="Z180" s="1"/>
    </row>
    <row r="181" ht="14.25" customHeight="1">
      <c r="A181" s="328" t="s">
        <v>2649</v>
      </c>
      <c r="B181" s="329">
        <v>11.0</v>
      </c>
      <c r="C181" s="324"/>
      <c r="D181" s="330">
        <v>2420.0</v>
      </c>
      <c r="E181" s="331" t="s">
        <v>703</v>
      </c>
      <c r="F181" s="207"/>
      <c r="G181" s="207"/>
      <c r="H181" s="207"/>
      <c r="I181" s="332"/>
      <c r="J181" s="1"/>
      <c r="K181" s="1"/>
      <c r="L181" s="1"/>
      <c r="M181" s="1"/>
      <c r="N181" s="1"/>
      <c r="O181" s="1"/>
      <c r="P181" s="1"/>
      <c r="Q181" s="1"/>
      <c r="R181" s="1"/>
      <c r="S181" s="1"/>
      <c r="T181" s="1"/>
      <c r="U181" s="1"/>
      <c r="V181" s="1"/>
      <c r="W181" s="1"/>
      <c r="X181" s="1"/>
      <c r="Y181" s="1"/>
      <c r="Z181" s="1"/>
    </row>
    <row r="182" ht="14.25" customHeight="1">
      <c r="A182" s="328" t="s">
        <v>2650</v>
      </c>
      <c r="B182" s="329">
        <v>9.0</v>
      </c>
      <c r="C182" s="324"/>
      <c r="D182" s="330">
        <v>2431.0</v>
      </c>
      <c r="E182" s="331" t="s">
        <v>706</v>
      </c>
      <c r="F182" s="207"/>
      <c r="G182" s="207"/>
      <c r="H182" s="207"/>
      <c r="I182" s="332"/>
      <c r="J182" s="1"/>
      <c r="K182" s="1"/>
      <c r="L182" s="1"/>
      <c r="M182" s="1"/>
      <c r="N182" s="1"/>
      <c r="O182" s="1"/>
      <c r="P182" s="1"/>
      <c r="Q182" s="1"/>
      <c r="R182" s="1"/>
      <c r="S182" s="1"/>
      <c r="T182" s="1"/>
      <c r="U182" s="1"/>
      <c r="V182" s="1"/>
      <c r="W182" s="1"/>
      <c r="X182" s="1"/>
      <c r="Y182" s="1"/>
      <c r="Z182" s="1"/>
    </row>
    <row r="183" ht="14.25" customHeight="1">
      <c r="A183" s="328" t="s">
        <v>2651</v>
      </c>
      <c r="B183" s="329">
        <v>4.0</v>
      </c>
      <c r="C183" s="324"/>
      <c r="D183" s="330">
        <v>2432.0</v>
      </c>
      <c r="E183" s="331" t="s">
        <v>709</v>
      </c>
      <c r="F183" s="207"/>
      <c r="G183" s="207"/>
      <c r="H183" s="207"/>
      <c r="I183" s="332"/>
      <c r="J183" s="1"/>
      <c r="K183" s="1"/>
      <c r="L183" s="1"/>
      <c r="M183" s="1"/>
      <c r="N183" s="1"/>
      <c r="O183" s="1"/>
      <c r="P183" s="1"/>
      <c r="Q183" s="1"/>
      <c r="R183" s="1"/>
      <c r="S183" s="1"/>
      <c r="T183" s="1"/>
      <c r="U183" s="1"/>
      <c r="V183" s="1"/>
      <c r="W183" s="1"/>
      <c r="X183" s="1"/>
      <c r="Y183" s="1"/>
      <c r="Z183" s="1"/>
    </row>
    <row r="184" ht="14.25" customHeight="1">
      <c r="A184" s="328" t="s">
        <v>2652</v>
      </c>
      <c r="B184" s="329">
        <v>18.0</v>
      </c>
      <c r="C184" s="324"/>
      <c r="D184" s="330">
        <v>2433.0</v>
      </c>
      <c r="E184" s="331" t="s">
        <v>712</v>
      </c>
      <c r="F184" s="207"/>
      <c r="G184" s="207"/>
      <c r="H184" s="207"/>
      <c r="I184" s="332"/>
      <c r="J184" s="1"/>
      <c r="K184" s="1"/>
      <c r="L184" s="1"/>
      <c r="M184" s="1"/>
      <c r="N184" s="1"/>
      <c r="O184" s="1"/>
      <c r="P184" s="1"/>
      <c r="Q184" s="1"/>
      <c r="R184" s="1"/>
      <c r="S184" s="1"/>
      <c r="T184" s="1"/>
      <c r="U184" s="1"/>
      <c r="V184" s="1"/>
      <c r="W184" s="1"/>
      <c r="X184" s="1"/>
      <c r="Y184" s="1"/>
      <c r="Z184" s="1"/>
    </row>
    <row r="185" ht="14.25" customHeight="1">
      <c r="A185" s="328" t="s">
        <v>2653</v>
      </c>
      <c r="B185" s="329">
        <v>8.0</v>
      </c>
      <c r="C185" s="324"/>
      <c r="D185" s="330">
        <v>2434.0</v>
      </c>
      <c r="E185" s="331" t="s">
        <v>715</v>
      </c>
      <c r="F185" s="207"/>
      <c r="G185" s="207"/>
      <c r="H185" s="207"/>
      <c r="I185" s="332"/>
      <c r="J185" s="1"/>
      <c r="K185" s="1"/>
      <c r="L185" s="1"/>
      <c r="M185" s="1"/>
      <c r="N185" s="1"/>
      <c r="O185" s="1"/>
      <c r="P185" s="1"/>
      <c r="Q185" s="1"/>
      <c r="R185" s="1"/>
      <c r="S185" s="1"/>
      <c r="T185" s="1"/>
      <c r="U185" s="1"/>
      <c r="V185" s="1"/>
      <c r="W185" s="1"/>
      <c r="X185" s="1"/>
      <c r="Y185" s="1"/>
      <c r="Z185" s="1"/>
    </row>
    <row r="186" ht="14.25" customHeight="1">
      <c r="A186" s="328" t="s">
        <v>2654</v>
      </c>
      <c r="B186" s="329">
        <v>17.0</v>
      </c>
      <c r="C186" s="324"/>
      <c r="D186" s="330">
        <v>2441.0</v>
      </c>
      <c r="E186" s="331" t="s">
        <v>718</v>
      </c>
      <c r="F186" s="207"/>
      <c r="G186" s="207"/>
      <c r="H186" s="207"/>
      <c r="I186" s="332"/>
      <c r="J186" s="1"/>
      <c r="K186" s="1"/>
      <c r="L186" s="1"/>
      <c r="M186" s="1"/>
      <c r="N186" s="1"/>
      <c r="O186" s="1"/>
      <c r="P186" s="1"/>
      <c r="Q186" s="1"/>
      <c r="R186" s="1"/>
      <c r="S186" s="1"/>
      <c r="T186" s="1"/>
      <c r="U186" s="1"/>
      <c r="V186" s="1"/>
      <c r="W186" s="1"/>
      <c r="X186" s="1"/>
      <c r="Y186" s="1"/>
      <c r="Z186" s="1"/>
    </row>
    <row r="187" ht="14.25" customHeight="1">
      <c r="A187" s="328" t="s">
        <v>2655</v>
      </c>
      <c r="B187" s="329">
        <v>18.0</v>
      </c>
      <c r="C187" s="324"/>
      <c r="D187" s="330">
        <v>2442.0</v>
      </c>
      <c r="E187" s="331" t="s">
        <v>721</v>
      </c>
      <c r="F187" s="207"/>
      <c r="G187" s="207"/>
      <c r="H187" s="207"/>
      <c r="I187" s="332"/>
      <c r="J187" s="1"/>
      <c r="K187" s="1"/>
      <c r="L187" s="1"/>
      <c r="M187" s="1"/>
      <c r="N187" s="1"/>
      <c r="O187" s="1"/>
      <c r="P187" s="1"/>
      <c r="Q187" s="1"/>
      <c r="R187" s="1"/>
      <c r="S187" s="1"/>
      <c r="T187" s="1"/>
      <c r="U187" s="1"/>
      <c r="V187" s="1"/>
      <c r="W187" s="1"/>
      <c r="X187" s="1"/>
      <c r="Y187" s="1"/>
      <c r="Z187" s="1"/>
    </row>
    <row r="188" ht="14.25" customHeight="1">
      <c r="A188" s="328" t="s">
        <v>2656</v>
      </c>
      <c r="B188" s="329">
        <v>15.0</v>
      </c>
      <c r="C188" s="324"/>
      <c r="D188" s="330">
        <v>2443.0</v>
      </c>
      <c r="E188" s="331" t="s">
        <v>724</v>
      </c>
      <c r="F188" s="207"/>
      <c r="G188" s="207"/>
      <c r="H188" s="207"/>
      <c r="I188" s="332"/>
      <c r="J188" s="1"/>
      <c r="K188" s="1"/>
      <c r="L188" s="1"/>
      <c r="M188" s="1"/>
      <c r="N188" s="1"/>
      <c r="O188" s="1"/>
      <c r="P188" s="1"/>
      <c r="Q188" s="1"/>
      <c r="R188" s="1"/>
      <c r="S188" s="1"/>
      <c r="T188" s="1"/>
      <c r="U188" s="1"/>
      <c r="V188" s="1"/>
      <c r="W188" s="1"/>
      <c r="X188" s="1"/>
      <c r="Y188" s="1"/>
      <c r="Z188" s="1"/>
    </row>
    <row r="189" ht="14.25" customHeight="1">
      <c r="A189" s="328" t="s">
        <v>2657</v>
      </c>
      <c r="B189" s="329">
        <v>15.0</v>
      </c>
      <c r="C189" s="324"/>
      <c r="D189" s="330">
        <v>2444.0</v>
      </c>
      <c r="E189" s="331" t="s">
        <v>727</v>
      </c>
      <c r="F189" s="207"/>
      <c r="G189" s="207"/>
      <c r="H189" s="207"/>
      <c r="I189" s="332"/>
      <c r="J189" s="1"/>
      <c r="K189" s="1"/>
      <c r="L189" s="1"/>
      <c r="M189" s="1"/>
      <c r="N189" s="1"/>
      <c r="O189" s="1"/>
      <c r="P189" s="1"/>
      <c r="Q189" s="1"/>
      <c r="R189" s="1"/>
      <c r="S189" s="1"/>
      <c r="T189" s="1"/>
      <c r="U189" s="1"/>
      <c r="V189" s="1"/>
      <c r="W189" s="1"/>
      <c r="X189" s="1"/>
      <c r="Y189" s="1"/>
      <c r="Z189" s="1"/>
    </row>
    <row r="190" ht="14.25" customHeight="1">
      <c r="A190" s="328" t="s">
        <v>2658</v>
      </c>
      <c r="B190" s="329">
        <v>12.0</v>
      </c>
      <c r="C190" s="324"/>
      <c r="D190" s="330">
        <v>2445.0</v>
      </c>
      <c r="E190" s="331" t="s">
        <v>730</v>
      </c>
      <c r="F190" s="207"/>
      <c r="G190" s="207"/>
      <c r="H190" s="207"/>
      <c r="I190" s="332"/>
      <c r="J190" s="1"/>
      <c r="K190" s="1"/>
      <c r="L190" s="1"/>
      <c r="M190" s="1"/>
      <c r="N190" s="1"/>
      <c r="O190" s="1"/>
      <c r="P190" s="1"/>
      <c r="Q190" s="1"/>
      <c r="R190" s="1"/>
      <c r="S190" s="1"/>
      <c r="T190" s="1"/>
      <c r="U190" s="1"/>
      <c r="V190" s="1"/>
      <c r="W190" s="1"/>
      <c r="X190" s="1"/>
      <c r="Y190" s="1"/>
      <c r="Z190" s="1"/>
    </row>
    <row r="191" ht="14.25" customHeight="1">
      <c r="A191" s="328" t="s">
        <v>2659</v>
      </c>
      <c r="B191" s="329">
        <v>8.0</v>
      </c>
      <c r="C191" s="324"/>
      <c r="D191" s="330">
        <v>2446.0</v>
      </c>
      <c r="E191" s="331" t="s">
        <v>733</v>
      </c>
      <c r="F191" s="207"/>
      <c r="G191" s="207"/>
      <c r="H191" s="207"/>
      <c r="I191" s="332"/>
      <c r="J191" s="1"/>
      <c r="K191" s="1"/>
      <c r="L191" s="1"/>
      <c r="M191" s="1"/>
      <c r="N191" s="1"/>
      <c r="O191" s="1"/>
      <c r="P191" s="1"/>
      <c r="Q191" s="1"/>
      <c r="R191" s="1"/>
      <c r="S191" s="1"/>
      <c r="T191" s="1"/>
      <c r="U191" s="1"/>
      <c r="V191" s="1"/>
      <c r="W191" s="1"/>
      <c r="X191" s="1"/>
      <c r="Y191" s="1"/>
      <c r="Z191" s="1"/>
    </row>
    <row r="192" ht="14.25" customHeight="1">
      <c r="A192" s="328" t="s">
        <v>2660</v>
      </c>
      <c r="B192" s="329">
        <v>2.0</v>
      </c>
      <c r="C192" s="324"/>
      <c r="D192" s="330">
        <v>2451.0</v>
      </c>
      <c r="E192" s="331" t="s">
        <v>736</v>
      </c>
      <c r="F192" s="207"/>
      <c r="G192" s="207"/>
      <c r="H192" s="207"/>
      <c r="I192" s="332"/>
      <c r="J192" s="1"/>
      <c r="K192" s="1"/>
      <c r="L192" s="1"/>
      <c r="M192" s="1"/>
      <c r="N192" s="1"/>
      <c r="O192" s="1"/>
      <c r="P192" s="1"/>
      <c r="Q192" s="1"/>
      <c r="R192" s="1"/>
      <c r="S192" s="1"/>
      <c r="T192" s="1"/>
      <c r="U192" s="1"/>
      <c r="V192" s="1"/>
      <c r="W192" s="1"/>
      <c r="X192" s="1"/>
      <c r="Y192" s="1"/>
      <c r="Z192" s="1"/>
    </row>
    <row r="193" ht="14.25" customHeight="1">
      <c r="A193" s="328" t="s">
        <v>2661</v>
      </c>
      <c r="B193" s="329">
        <v>5.0</v>
      </c>
      <c r="C193" s="324"/>
      <c r="D193" s="330">
        <v>2452.0</v>
      </c>
      <c r="E193" s="331" t="s">
        <v>739</v>
      </c>
      <c r="F193" s="207"/>
      <c r="G193" s="207"/>
      <c r="H193" s="207"/>
      <c r="I193" s="332"/>
      <c r="J193" s="1"/>
      <c r="K193" s="1"/>
      <c r="L193" s="1"/>
      <c r="M193" s="1"/>
      <c r="N193" s="1"/>
      <c r="O193" s="1"/>
      <c r="P193" s="1"/>
      <c r="Q193" s="1"/>
      <c r="R193" s="1"/>
      <c r="S193" s="1"/>
      <c r="T193" s="1"/>
      <c r="U193" s="1"/>
      <c r="V193" s="1"/>
      <c r="W193" s="1"/>
      <c r="X193" s="1"/>
      <c r="Y193" s="1"/>
      <c r="Z193" s="1"/>
    </row>
    <row r="194" ht="14.25" customHeight="1">
      <c r="A194" s="328" t="s">
        <v>2662</v>
      </c>
      <c r="B194" s="329">
        <v>1.0</v>
      </c>
      <c r="C194" s="324"/>
      <c r="D194" s="330">
        <v>2453.0</v>
      </c>
      <c r="E194" s="331" t="s">
        <v>742</v>
      </c>
      <c r="F194" s="207"/>
      <c r="G194" s="207"/>
      <c r="H194" s="207"/>
      <c r="I194" s="332"/>
      <c r="J194" s="1"/>
      <c r="K194" s="1"/>
      <c r="L194" s="1"/>
      <c r="M194" s="1"/>
      <c r="N194" s="1"/>
      <c r="O194" s="1"/>
      <c r="P194" s="1"/>
      <c r="Q194" s="1"/>
      <c r="R194" s="1"/>
      <c r="S194" s="1"/>
      <c r="T194" s="1"/>
      <c r="U194" s="1"/>
      <c r="V194" s="1"/>
      <c r="W194" s="1"/>
      <c r="X194" s="1"/>
      <c r="Y194" s="1"/>
      <c r="Z194" s="1"/>
    </row>
    <row r="195" ht="14.25" customHeight="1">
      <c r="A195" s="328" t="s">
        <v>2663</v>
      </c>
      <c r="B195" s="329">
        <v>17.0</v>
      </c>
      <c r="C195" s="324"/>
      <c r="D195" s="330">
        <v>2454.0</v>
      </c>
      <c r="E195" s="331" t="s">
        <v>745</v>
      </c>
      <c r="F195" s="207"/>
      <c r="G195" s="207"/>
      <c r="H195" s="207"/>
      <c r="I195" s="332"/>
      <c r="J195" s="1"/>
      <c r="K195" s="1"/>
      <c r="L195" s="1"/>
      <c r="M195" s="1"/>
      <c r="N195" s="1"/>
      <c r="O195" s="1"/>
      <c r="P195" s="1"/>
      <c r="Q195" s="1"/>
      <c r="R195" s="1"/>
      <c r="S195" s="1"/>
      <c r="T195" s="1"/>
      <c r="U195" s="1"/>
      <c r="V195" s="1"/>
      <c r="W195" s="1"/>
      <c r="X195" s="1"/>
      <c r="Y195" s="1"/>
      <c r="Z195" s="1"/>
    </row>
    <row r="196" ht="14.25" customHeight="1">
      <c r="A196" s="328" t="s">
        <v>2664</v>
      </c>
      <c r="B196" s="329">
        <v>1.0</v>
      </c>
      <c r="C196" s="324"/>
      <c r="D196" s="330">
        <v>2511.0</v>
      </c>
      <c r="E196" s="331" t="s">
        <v>748</v>
      </c>
      <c r="F196" s="207"/>
      <c r="G196" s="207"/>
      <c r="H196" s="207"/>
      <c r="I196" s="332"/>
      <c r="J196" s="1"/>
      <c r="K196" s="1"/>
      <c r="L196" s="1"/>
      <c r="M196" s="1"/>
      <c r="N196" s="1"/>
      <c r="O196" s="1"/>
      <c r="P196" s="1"/>
      <c r="Q196" s="1"/>
      <c r="R196" s="1"/>
      <c r="S196" s="1"/>
      <c r="T196" s="1"/>
      <c r="U196" s="1"/>
      <c r="V196" s="1"/>
      <c r="W196" s="1"/>
      <c r="X196" s="1"/>
      <c r="Y196" s="1"/>
      <c r="Z196" s="1"/>
    </row>
    <row r="197" ht="14.25" customHeight="1">
      <c r="A197" s="328" t="s">
        <v>2665</v>
      </c>
      <c r="B197" s="329">
        <v>6.0</v>
      </c>
      <c r="C197" s="324"/>
      <c r="D197" s="330">
        <v>2512.0</v>
      </c>
      <c r="E197" s="331" t="s">
        <v>751</v>
      </c>
      <c r="F197" s="207"/>
      <c r="G197" s="207"/>
      <c r="H197" s="207"/>
      <c r="I197" s="332"/>
      <c r="J197" s="1"/>
      <c r="K197" s="1"/>
      <c r="L197" s="1"/>
      <c r="M197" s="1"/>
      <c r="N197" s="1"/>
      <c r="O197" s="1"/>
      <c r="P197" s="1"/>
      <c r="Q197" s="1"/>
      <c r="R197" s="1"/>
      <c r="S197" s="1"/>
      <c r="T197" s="1"/>
      <c r="U197" s="1"/>
      <c r="V197" s="1"/>
      <c r="W197" s="1"/>
      <c r="X197" s="1"/>
      <c r="Y197" s="1"/>
      <c r="Z197" s="1"/>
    </row>
    <row r="198" ht="14.25" customHeight="1">
      <c r="A198" s="328" t="s">
        <v>2666</v>
      </c>
      <c r="B198" s="329">
        <v>14.0</v>
      </c>
      <c r="C198" s="324"/>
      <c r="D198" s="330">
        <v>2521.0</v>
      </c>
      <c r="E198" s="331" t="s">
        <v>754</v>
      </c>
      <c r="F198" s="207"/>
      <c r="G198" s="207"/>
      <c r="H198" s="207"/>
      <c r="I198" s="332"/>
      <c r="J198" s="1"/>
      <c r="K198" s="1"/>
      <c r="L198" s="1"/>
      <c r="M198" s="1"/>
      <c r="N198" s="1"/>
      <c r="O198" s="1"/>
      <c r="P198" s="1"/>
      <c r="Q198" s="1"/>
      <c r="R198" s="1"/>
      <c r="S198" s="1"/>
      <c r="T198" s="1"/>
      <c r="U198" s="1"/>
      <c r="V198" s="1"/>
      <c r="W198" s="1"/>
      <c r="X198" s="1"/>
      <c r="Y198" s="1"/>
      <c r="Z198" s="1"/>
    </row>
    <row r="199" ht="14.25" customHeight="1">
      <c r="A199" s="328" t="s">
        <v>2667</v>
      </c>
      <c r="B199" s="329">
        <v>15.0</v>
      </c>
      <c r="C199" s="324"/>
      <c r="D199" s="330">
        <v>2529.0</v>
      </c>
      <c r="E199" s="331" t="s">
        <v>757</v>
      </c>
      <c r="F199" s="207"/>
      <c r="G199" s="207"/>
      <c r="H199" s="207"/>
      <c r="I199" s="332"/>
      <c r="J199" s="1"/>
      <c r="K199" s="1"/>
      <c r="L199" s="1"/>
      <c r="M199" s="1"/>
      <c r="N199" s="1"/>
      <c r="O199" s="1"/>
      <c r="P199" s="1"/>
      <c r="Q199" s="1"/>
      <c r="R199" s="1"/>
      <c r="S199" s="1"/>
      <c r="T199" s="1"/>
      <c r="U199" s="1"/>
      <c r="V199" s="1"/>
      <c r="W199" s="1"/>
      <c r="X199" s="1"/>
      <c r="Y199" s="1"/>
      <c r="Z199" s="1"/>
    </row>
    <row r="200" ht="14.25" customHeight="1">
      <c r="A200" s="328" t="s">
        <v>2668</v>
      </c>
      <c r="B200" s="329">
        <v>13.0</v>
      </c>
      <c r="C200" s="324"/>
      <c r="D200" s="330">
        <v>2530.0</v>
      </c>
      <c r="E200" s="331" t="s">
        <v>760</v>
      </c>
      <c r="F200" s="207"/>
      <c r="G200" s="207"/>
      <c r="H200" s="207"/>
      <c r="I200" s="332"/>
      <c r="J200" s="1"/>
      <c r="K200" s="1"/>
      <c r="L200" s="1"/>
      <c r="M200" s="1"/>
      <c r="N200" s="1"/>
      <c r="O200" s="1"/>
      <c r="P200" s="1"/>
      <c r="Q200" s="1"/>
      <c r="R200" s="1"/>
      <c r="S200" s="1"/>
      <c r="T200" s="1"/>
      <c r="U200" s="1"/>
      <c r="V200" s="1"/>
      <c r="W200" s="1"/>
      <c r="X200" s="1"/>
      <c r="Y200" s="1"/>
      <c r="Z200" s="1"/>
    </row>
    <row r="201" ht="14.25" customHeight="1">
      <c r="A201" s="328" t="s">
        <v>2669</v>
      </c>
      <c r="B201" s="329">
        <v>17.0</v>
      </c>
      <c r="C201" s="324"/>
      <c r="D201" s="330">
        <v>2540.0</v>
      </c>
      <c r="E201" s="331" t="s">
        <v>763</v>
      </c>
      <c r="F201" s="207"/>
      <c r="G201" s="207"/>
      <c r="H201" s="207"/>
      <c r="I201" s="332"/>
      <c r="J201" s="1"/>
      <c r="K201" s="1"/>
      <c r="L201" s="1"/>
      <c r="M201" s="1"/>
      <c r="N201" s="1"/>
      <c r="O201" s="1"/>
      <c r="P201" s="1"/>
      <c r="Q201" s="1"/>
      <c r="R201" s="1"/>
      <c r="S201" s="1"/>
      <c r="T201" s="1"/>
      <c r="U201" s="1"/>
      <c r="V201" s="1"/>
      <c r="W201" s="1"/>
      <c r="X201" s="1"/>
      <c r="Y201" s="1"/>
      <c r="Z201" s="1"/>
    </row>
    <row r="202" ht="14.25" customHeight="1">
      <c r="A202" s="328" t="s">
        <v>2670</v>
      </c>
      <c r="B202" s="329">
        <v>19.0</v>
      </c>
      <c r="C202" s="324"/>
      <c r="D202" s="330">
        <v>2550.0</v>
      </c>
      <c r="E202" s="331" t="s">
        <v>766</v>
      </c>
      <c r="F202" s="207"/>
      <c r="G202" s="207"/>
      <c r="H202" s="207"/>
      <c r="I202" s="332"/>
      <c r="J202" s="1"/>
      <c r="K202" s="1"/>
      <c r="L202" s="1"/>
      <c r="M202" s="1"/>
      <c r="N202" s="1"/>
      <c r="O202" s="1"/>
      <c r="P202" s="1"/>
      <c r="Q202" s="1"/>
      <c r="R202" s="1"/>
      <c r="S202" s="1"/>
      <c r="T202" s="1"/>
      <c r="U202" s="1"/>
      <c r="V202" s="1"/>
      <c r="W202" s="1"/>
      <c r="X202" s="1"/>
      <c r="Y202" s="1"/>
      <c r="Z202" s="1"/>
    </row>
    <row r="203" ht="14.25" customHeight="1">
      <c r="A203" s="328" t="s">
        <v>2671</v>
      </c>
      <c r="B203" s="329">
        <v>7.0</v>
      </c>
      <c r="C203" s="324"/>
      <c r="D203" s="330">
        <v>2561.0</v>
      </c>
      <c r="E203" s="331" t="s">
        <v>769</v>
      </c>
      <c r="F203" s="207"/>
      <c r="G203" s="207"/>
      <c r="H203" s="207"/>
      <c r="I203" s="332"/>
      <c r="J203" s="1"/>
      <c r="K203" s="1"/>
      <c r="L203" s="1"/>
      <c r="M203" s="1"/>
      <c r="N203" s="1"/>
      <c r="O203" s="1"/>
      <c r="P203" s="1"/>
      <c r="Q203" s="1"/>
      <c r="R203" s="1"/>
      <c r="S203" s="1"/>
      <c r="T203" s="1"/>
      <c r="U203" s="1"/>
      <c r="V203" s="1"/>
      <c r="W203" s="1"/>
      <c r="X203" s="1"/>
      <c r="Y203" s="1"/>
      <c r="Z203" s="1"/>
    </row>
    <row r="204" ht="14.25" customHeight="1">
      <c r="A204" s="328" t="s">
        <v>2672</v>
      </c>
      <c r="B204" s="329">
        <v>2.0</v>
      </c>
      <c r="C204" s="324"/>
      <c r="D204" s="330">
        <v>2562.0</v>
      </c>
      <c r="E204" s="331" t="s">
        <v>772</v>
      </c>
      <c r="F204" s="207"/>
      <c r="G204" s="207"/>
      <c r="H204" s="207"/>
      <c r="I204" s="332"/>
      <c r="J204" s="1"/>
      <c r="K204" s="1"/>
      <c r="L204" s="1"/>
      <c r="M204" s="1"/>
      <c r="N204" s="1"/>
      <c r="O204" s="1"/>
      <c r="P204" s="1"/>
      <c r="Q204" s="1"/>
      <c r="R204" s="1"/>
      <c r="S204" s="1"/>
      <c r="T204" s="1"/>
      <c r="U204" s="1"/>
      <c r="V204" s="1"/>
      <c r="W204" s="1"/>
      <c r="X204" s="1"/>
      <c r="Y204" s="1"/>
      <c r="Z204" s="1"/>
    </row>
    <row r="205" ht="14.25" customHeight="1">
      <c r="A205" s="328" t="s">
        <v>2673</v>
      </c>
      <c r="B205" s="329">
        <v>6.0</v>
      </c>
      <c r="C205" s="324"/>
      <c r="D205" s="330">
        <v>2571.0</v>
      </c>
      <c r="E205" s="331" t="s">
        <v>775</v>
      </c>
      <c r="F205" s="207"/>
      <c r="G205" s="207"/>
      <c r="H205" s="207"/>
      <c r="I205" s="332"/>
      <c r="J205" s="1"/>
      <c r="K205" s="1"/>
      <c r="L205" s="1"/>
      <c r="M205" s="1"/>
      <c r="N205" s="1"/>
      <c r="O205" s="1"/>
      <c r="P205" s="1"/>
      <c r="Q205" s="1"/>
      <c r="R205" s="1"/>
      <c r="S205" s="1"/>
      <c r="T205" s="1"/>
      <c r="U205" s="1"/>
      <c r="V205" s="1"/>
      <c r="W205" s="1"/>
      <c r="X205" s="1"/>
      <c r="Y205" s="1"/>
      <c r="Z205" s="1"/>
    </row>
    <row r="206" ht="14.25" customHeight="1">
      <c r="A206" s="328" t="s">
        <v>2674</v>
      </c>
      <c r="B206" s="329">
        <v>6.0</v>
      </c>
      <c r="C206" s="324"/>
      <c r="D206" s="330">
        <v>2572.0</v>
      </c>
      <c r="E206" s="331" t="s">
        <v>778</v>
      </c>
      <c r="F206" s="207"/>
      <c r="G206" s="207"/>
      <c r="H206" s="207"/>
      <c r="I206" s="332"/>
      <c r="J206" s="1"/>
      <c r="K206" s="1"/>
      <c r="L206" s="1"/>
      <c r="M206" s="1"/>
      <c r="N206" s="1"/>
      <c r="O206" s="1"/>
      <c r="P206" s="1"/>
      <c r="Q206" s="1"/>
      <c r="R206" s="1"/>
      <c r="S206" s="1"/>
      <c r="T206" s="1"/>
      <c r="U206" s="1"/>
      <c r="V206" s="1"/>
      <c r="W206" s="1"/>
      <c r="X206" s="1"/>
      <c r="Y206" s="1"/>
      <c r="Z206" s="1"/>
    </row>
    <row r="207" ht="14.25" customHeight="1">
      <c r="A207" s="328" t="s">
        <v>2675</v>
      </c>
      <c r="B207" s="329">
        <v>6.0</v>
      </c>
      <c r="C207" s="324"/>
      <c r="D207" s="330">
        <v>2573.0</v>
      </c>
      <c r="E207" s="331" t="s">
        <v>781</v>
      </c>
      <c r="F207" s="207"/>
      <c r="G207" s="207"/>
      <c r="H207" s="207"/>
      <c r="I207" s="332"/>
      <c r="J207" s="1"/>
      <c r="K207" s="1"/>
      <c r="L207" s="1"/>
      <c r="M207" s="1"/>
      <c r="N207" s="1"/>
      <c r="O207" s="1"/>
      <c r="P207" s="1"/>
      <c r="Q207" s="1"/>
      <c r="R207" s="1"/>
      <c r="S207" s="1"/>
      <c r="T207" s="1"/>
      <c r="U207" s="1"/>
      <c r="V207" s="1"/>
      <c r="W207" s="1"/>
      <c r="X207" s="1"/>
      <c r="Y207" s="1"/>
      <c r="Z207" s="1"/>
    </row>
    <row r="208" ht="14.25" customHeight="1">
      <c r="A208" s="328" t="s">
        <v>2676</v>
      </c>
      <c r="B208" s="329">
        <v>19.0</v>
      </c>
      <c r="C208" s="324"/>
      <c r="D208" s="330">
        <v>2591.0</v>
      </c>
      <c r="E208" s="331" t="s">
        <v>784</v>
      </c>
      <c r="F208" s="207"/>
      <c r="G208" s="207"/>
      <c r="H208" s="207"/>
      <c r="I208" s="332"/>
      <c r="J208" s="1"/>
      <c r="K208" s="1"/>
      <c r="L208" s="1"/>
      <c r="M208" s="1"/>
      <c r="N208" s="1"/>
      <c r="O208" s="1"/>
      <c r="P208" s="1"/>
      <c r="Q208" s="1"/>
      <c r="R208" s="1"/>
      <c r="S208" s="1"/>
      <c r="T208" s="1"/>
      <c r="U208" s="1"/>
      <c r="V208" s="1"/>
      <c r="W208" s="1"/>
      <c r="X208" s="1"/>
      <c r="Y208" s="1"/>
      <c r="Z208" s="1"/>
    </row>
    <row r="209" ht="14.25" customHeight="1">
      <c r="A209" s="328" t="s">
        <v>2677</v>
      </c>
      <c r="B209" s="329">
        <v>8.0</v>
      </c>
      <c r="C209" s="324"/>
      <c r="D209" s="330">
        <v>2592.0</v>
      </c>
      <c r="E209" s="331" t="s">
        <v>787</v>
      </c>
      <c r="F209" s="207"/>
      <c r="G209" s="207"/>
      <c r="H209" s="207"/>
      <c r="I209" s="332"/>
      <c r="J209" s="1"/>
      <c r="K209" s="1"/>
      <c r="L209" s="1"/>
      <c r="M209" s="1"/>
      <c r="N209" s="1"/>
      <c r="O209" s="1"/>
      <c r="P209" s="1"/>
      <c r="Q209" s="1"/>
      <c r="R209" s="1"/>
      <c r="S209" s="1"/>
      <c r="T209" s="1"/>
      <c r="U209" s="1"/>
      <c r="V209" s="1"/>
      <c r="W209" s="1"/>
      <c r="X209" s="1"/>
      <c r="Y209" s="1"/>
      <c r="Z209" s="1"/>
    </row>
    <row r="210" ht="14.25" customHeight="1">
      <c r="A210" s="328" t="s">
        <v>2678</v>
      </c>
      <c r="B210" s="329">
        <v>14.0</v>
      </c>
      <c r="C210" s="324"/>
      <c r="D210" s="330">
        <v>2593.0</v>
      </c>
      <c r="E210" s="331" t="s">
        <v>790</v>
      </c>
      <c r="F210" s="207"/>
      <c r="G210" s="207"/>
      <c r="H210" s="207"/>
      <c r="I210" s="332"/>
      <c r="J210" s="1"/>
      <c r="K210" s="1"/>
      <c r="L210" s="1"/>
      <c r="M210" s="1"/>
      <c r="N210" s="1"/>
      <c r="O210" s="1"/>
      <c r="P210" s="1"/>
      <c r="Q210" s="1"/>
      <c r="R210" s="1"/>
      <c r="S210" s="1"/>
      <c r="T210" s="1"/>
      <c r="U210" s="1"/>
      <c r="V210" s="1"/>
      <c r="W210" s="1"/>
      <c r="X210" s="1"/>
      <c r="Y210" s="1"/>
      <c r="Z210" s="1"/>
    </row>
    <row r="211" ht="14.25" customHeight="1">
      <c r="A211" s="328" t="s">
        <v>2679</v>
      </c>
      <c r="B211" s="329">
        <v>20.0</v>
      </c>
      <c r="C211" s="324"/>
      <c r="D211" s="330">
        <v>2594.0</v>
      </c>
      <c r="E211" s="331" t="s">
        <v>793</v>
      </c>
      <c r="F211" s="207"/>
      <c r="G211" s="207"/>
      <c r="H211" s="207"/>
      <c r="I211" s="332"/>
      <c r="J211" s="1"/>
      <c r="K211" s="1"/>
      <c r="L211" s="1"/>
      <c r="M211" s="1"/>
      <c r="N211" s="1"/>
      <c r="O211" s="1"/>
      <c r="P211" s="1"/>
      <c r="Q211" s="1"/>
      <c r="R211" s="1"/>
      <c r="S211" s="1"/>
      <c r="T211" s="1"/>
      <c r="U211" s="1"/>
      <c r="V211" s="1"/>
      <c r="W211" s="1"/>
      <c r="X211" s="1"/>
      <c r="Y211" s="1"/>
      <c r="Z211" s="1"/>
    </row>
    <row r="212" ht="14.25" customHeight="1">
      <c r="A212" s="328" t="s">
        <v>2680</v>
      </c>
      <c r="B212" s="329">
        <v>2.0</v>
      </c>
      <c r="C212" s="324"/>
      <c r="D212" s="330">
        <v>2599.0</v>
      </c>
      <c r="E212" s="331" t="s">
        <v>796</v>
      </c>
      <c r="F212" s="207"/>
      <c r="G212" s="207"/>
      <c r="H212" s="207"/>
      <c r="I212" s="332"/>
      <c r="J212" s="1"/>
      <c r="K212" s="1"/>
      <c r="L212" s="1"/>
      <c r="M212" s="1"/>
      <c r="N212" s="1"/>
      <c r="O212" s="1"/>
      <c r="P212" s="1"/>
      <c r="Q212" s="1"/>
      <c r="R212" s="1"/>
      <c r="S212" s="1"/>
      <c r="T212" s="1"/>
      <c r="U212" s="1"/>
      <c r="V212" s="1"/>
      <c r="W212" s="1"/>
      <c r="X212" s="1"/>
      <c r="Y212" s="1"/>
      <c r="Z212" s="1"/>
    </row>
    <row r="213" ht="14.25" customHeight="1">
      <c r="A213" s="328" t="s">
        <v>2681</v>
      </c>
      <c r="B213" s="329">
        <v>8.0</v>
      </c>
      <c r="C213" s="324"/>
      <c r="D213" s="330">
        <v>2611.0</v>
      </c>
      <c r="E213" s="331" t="s">
        <v>799</v>
      </c>
      <c r="F213" s="207"/>
      <c r="G213" s="207"/>
      <c r="H213" s="207"/>
      <c r="I213" s="332"/>
      <c r="J213" s="1"/>
      <c r="K213" s="1"/>
      <c r="L213" s="1"/>
      <c r="M213" s="1"/>
      <c r="N213" s="1"/>
      <c r="O213" s="1"/>
      <c r="P213" s="1"/>
      <c r="Q213" s="1"/>
      <c r="R213" s="1"/>
      <c r="S213" s="1"/>
      <c r="T213" s="1"/>
      <c r="U213" s="1"/>
      <c r="V213" s="1"/>
      <c r="W213" s="1"/>
      <c r="X213" s="1"/>
      <c r="Y213" s="1"/>
      <c r="Z213" s="1"/>
    </row>
    <row r="214" ht="14.25" customHeight="1">
      <c r="A214" s="328" t="s">
        <v>2682</v>
      </c>
      <c r="B214" s="329">
        <v>2.0</v>
      </c>
      <c r="C214" s="324"/>
      <c r="D214" s="330">
        <v>2612.0</v>
      </c>
      <c r="E214" s="331" t="s">
        <v>802</v>
      </c>
      <c r="F214" s="207"/>
      <c r="G214" s="207"/>
      <c r="H214" s="207"/>
      <c r="I214" s="332"/>
      <c r="J214" s="1"/>
      <c r="K214" s="1"/>
      <c r="L214" s="1"/>
      <c r="M214" s="1"/>
      <c r="N214" s="1"/>
      <c r="O214" s="1"/>
      <c r="P214" s="1"/>
      <c r="Q214" s="1"/>
      <c r="R214" s="1"/>
      <c r="S214" s="1"/>
      <c r="T214" s="1"/>
      <c r="U214" s="1"/>
      <c r="V214" s="1"/>
      <c r="W214" s="1"/>
      <c r="X214" s="1"/>
      <c r="Y214" s="1"/>
      <c r="Z214" s="1"/>
    </row>
    <row r="215" ht="14.25" customHeight="1">
      <c r="A215" s="328" t="s">
        <v>2683</v>
      </c>
      <c r="B215" s="329">
        <v>2.0</v>
      </c>
      <c r="C215" s="324"/>
      <c r="D215" s="330">
        <v>2620.0</v>
      </c>
      <c r="E215" s="331" t="s">
        <v>805</v>
      </c>
      <c r="F215" s="207"/>
      <c r="G215" s="207"/>
      <c r="H215" s="207"/>
      <c r="I215" s="332"/>
      <c r="J215" s="1"/>
      <c r="K215" s="1"/>
      <c r="L215" s="1"/>
      <c r="M215" s="1"/>
      <c r="N215" s="1"/>
      <c r="O215" s="1"/>
      <c r="P215" s="1"/>
      <c r="Q215" s="1"/>
      <c r="R215" s="1"/>
      <c r="S215" s="1"/>
      <c r="T215" s="1"/>
      <c r="U215" s="1"/>
      <c r="V215" s="1"/>
      <c r="W215" s="1"/>
      <c r="X215" s="1"/>
      <c r="Y215" s="1"/>
      <c r="Z215" s="1"/>
    </row>
    <row r="216" ht="14.25" customHeight="1">
      <c r="A216" s="328" t="s">
        <v>2684</v>
      </c>
      <c r="B216" s="329">
        <v>1.0</v>
      </c>
      <c r="C216" s="324"/>
      <c r="D216" s="330">
        <v>2630.0</v>
      </c>
      <c r="E216" s="331" t="s">
        <v>808</v>
      </c>
      <c r="F216" s="207"/>
      <c r="G216" s="207"/>
      <c r="H216" s="207"/>
      <c r="I216" s="332"/>
      <c r="J216" s="1"/>
      <c r="K216" s="1"/>
      <c r="L216" s="1"/>
      <c r="M216" s="1"/>
      <c r="N216" s="1"/>
      <c r="O216" s="1"/>
      <c r="P216" s="1"/>
      <c r="Q216" s="1"/>
      <c r="R216" s="1"/>
      <c r="S216" s="1"/>
      <c r="T216" s="1"/>
      <c r="U216" s="1"/>
      <c r="V216" s="1"/>
      <c r="W216" s="1"/>
      <c r="X216" s="1"/>
      <c r="Y216" s="1"/>
      <c r="Z216" s="1"/>
    </row>
    <row r="217" ht="14.25" customHeight="1">
      <c r="A217" s="328" t="s">
        <v>2685</v>
      </c>
      <c r="B217" s="329">
        <v>1.0</v>
      </c>
      <c r="C217" s="324"/>
      <c r="D217" s="330">
        <v>2640.0</v>
      </c>
      <c r="E217" s="331" t="s">
        <v>811</v>
      </c>
      <c r="F217" s="207"/>
      <c r="G217" s="207"/>
      <c r="H217" s="207"/>
      <c r="I217" s="332"/>
      <c r="J217" s="1"/>
      <c r="K217" s="1"/>
      <c r="L217" s="1"/>
      <c r="M217" s="1"/>
      <c r="N217" s="1"/>
      <c r="O217" s="1"/>
      <c r="P217" s="1"/>
      <c r="Q217" s="1"/>
      <c r="R217" s="1"/>
      <c r="S217" s="1"/>
      <c r="T217" s="1"/>
      <c r="U217" s="1"/>
      <c r="V217" s="1"/>
      <c r="W217" s="1"/>
      <c r="X217" s="1"/>
      <c r="Y217" s="1"/>
      <c r="Z217" s="1"/>
    </row>
    <row r="218" ht="14.25" customHeight="1">
      <c r="A218" s="328" t="s">
        <v>2686</v>
      </c>
      <c r="B218" s="329">
        <v>1.0</v>
      </c>
      <c r="C218" s="324"/>
      <c r="D218" s="330">
        <v>2651.0</v>
      </c>
      <c r="E218" s="331" t="s">
        <v>814</v>
      </c>
      <c r="F218" s="207"/>
      <c r="G218" s="207"/>
      <c r="H218" s="207"/>
      <c r="I218" s="332"/>
      <c r="J218" s="1"/>
      <c r="K218" s="1"/>
      <c r="L218" s="1"/>
      <c r="M218" s="1"/>
      <c r="N218" s="1"/>
      <c r="O218" s="1"/>
      <c r="P218" s="1"/>
      <c r="Q218" s="1"/>
      <c r="R218" s="1"/>
      <c r="S218" s="1"/>
      <c r="T218" s="1"/>
      <c r="U218" s="1"/>
      <c r="V218" s="1"/>
      <c r="W218" s="1"/>
      <c r="X218" s="1"/>
      <c r="Y218" s="1"/>
      <c r="Z218" s="1"/>
    </row>
    <row r="219" ht="14.25" customHeight="1">
      <c r="A219" s="328" t="s">
        <v>2687</v>
      </c>
      <c r="B219" s="329">
        <v>6.0</v>
      </c>
      <c r="C219" s="324"/>
      <c r="D219" s="330">
        <v>2652.0</v>
      </c>
      <c r="E219" s="331" t="s">
        <v>817</v>
      </c>
      <c r="F219" s="207"/>
      <c r="G219" s="207"/>
      <c r="H219" s="207"/>
      <c r="I219" s="332"/>
      <c r="J219" s="1"/>
      <c r="K219" s="1"/>
      <c r="L219" s="1"/>
      <c r="M219" s="1"/>
      <c r="N219" s="1"/>
      <c r="O219" s="1"/>
      <c r="P219" s="1"/>
      <c r="Q219" s="1"/>
      <c r="R219" s="1"/>
      <c r="S219" s="1"/>
      <c r="T219" s="1"/>
      <c r="U219" s="1"/>
      <c r="V219" s="1"/>
      <c r="W219" s="1"/>
      <c r="X219" s="1"/>
      <c r="Y219" s="1"/>
      <c r="Z219" s="1"/>
    </row>
    <row r="220" ht="14.25" customHeight="1">
      <c r="A220" s="328" t="s">
        <v>2688</v>
      </c>
      <c r="B220" s="329">
        <v>8.0</v>
      </c>
      <c r="C220" s="324"/>
      <c r="D220" s="330">
        <v>2660.0</v>
      </c>
      <c r="E220" s="331" t="s">
        <v>820</v>
      </c>
      <c r="F220" s="207"/>
      <c r="G220" s="207"/>
      <c r="H220" s="207"/>
      <c r="I220" s="332"/>
      <c r="J220" s="1"/>
      <c r="K220" s="1"/>
      <c r="L220" s="1"/>
      <c r="M220" s="1"/>
      <c r="N220" s="1"/>
      <c r="O220" s="1"/>
      <c r="P220" s="1"/>
      <c r="Q220" s="1"/>
      <c r="R220" s="1"/>
      <c r="S220" s="1"/>
      <c r="T220" s="1"/>
      <c r="U220" s="1"/>
      <c r="V220" s="1"/>
      <c r="W220" s="1"/>
      <c r="X220" s="1"/>
      <c r="Y220" s="1"/>
      <c r="Z220" s="1"/>
    </row>
    <row r="221" ht="14.25" customHeight="1">
      <c r="A221" s="328" t="s">
        <v>2689</v>
      </c>
      <c r="B221" s="329">
        <v>4.0</v>
      </c>
      <c r="C221" s="324"/>
      <c r="D221" s="330">
        <v>2670.0</v>
      </c>
      <c r="E221" s="331" t="s">
        <v>823</v>
      </c>
      <c r="F221" s="207"/>
      <c r="G221" s="207"/>
      <c r="H221" s="207"/>
      <c r="I221" s="332"/>
      <c r="J221" s="1"/>
      <c r="K221" s="1"/>
      <c r="L221" s="1"/>
      <c r="M221" s="1"/>
      <c r="N221" s="1"/>
      <c r="O221" s="1"/>
      <c r="P221" s="1"/>
      <c r="Q221" s="1"/>
      <c r="R221" s="1"/>
      <c r="S221" s="1"/>
      <c r="T221" s="1"/>
      <c r="U221" s="1"/>
      <c r="V221" s="1"/>
      <c r="W221" s="1"/>
      <c r="X221" s="1"/>
      <c r="Y221" s="1"/>
      <c r="Z221" s="1"/>
    </row>
    <row r="222" ht="14.25" customHeight="1">
      <c r="A222" s="328" t="s">
        <v>2690</v>
      </c>
      <c r="B222" s="329">
        <v>18.0</v>
      </c>
      <c r="C222" s="324"/>
      <c r="D222" s="330">
        <v>2680.0</v>
      </c>
      <c r="E222" s="331" t="s">
        <v>826</v>
      </c>
      <c r="F222" s="207"/>
      <c r="G222" s="207"/>
      <c r="H222" s="207"/>
      <c r="I222" s="332"/>
      <c r="J222" s="1"/>
      <c r="K222" s="1"/>
      <c r="L222" s="1"/>
      <c r="M222" s="1"/>
      <c r="N222" s="1"/>
      <c r="O222" s="1"/>
      <c r="P222" s="1"/>
      <c r="Q222" s="1"/>
      <c r="R222" s="1"/>
      <c r="S222" s="1"/>
      <c r="T222" s="1"/>
      <c r="U222" s="1"/>
      <c r="V222" s="1"/>
      <c r="W222" s="1"/>
      <c r="X222" s="1"/>
      <c r="Y222" s="1"/>
      <c r="Z222" s="1"/>
    </row>
    <row r="223" ht="14.25" customHeight="1">
      <c r="A223" s="328" t="s">
        <v>2691</v>
      </c>
      <c r="B223" s="329">
        <v>13.0</v>
      </c>
      <c r="C223" s="324"/>
      <c r="D223" s="330">
        <v>2711.0</v>
      </c>
      <c r="E223" s="331" t="s">
        <v>829</v>
      </c>
      <c r="F223" s="207"/>
      <c r="G223" s="207"/>
      <c r="H223" s="207"/>
      <c r="I223" s="332"/>
      <c r="J223" s="1"/>
      <c r="K223" s="1"/>
      <c r="L223" s="1"/>
      <c r="M223" s="1"/>
      <c r="N223" s="1"/>
      <c r="O223" s="1"/>
      <c r="P223" s="1"/>
      <c r="Q223" s="1"/>
      <c r="R223" s="1"/>
      <c r="S223" s="1"/>
      <c r="T223" s="1"/>
      <c r="U223" s="1"/>
      <c r="V223" s="1"/>
      <c r="W223" s="1"/>
      <c r="X223" s="1"/>
      <c r="Y223" s="1"/>
      <c r="Z223" s="1"/>
    </row>
    <row r="224" ht="14.25" customHeight="1">
      <c r="A224" s="328" t="s">
        <v>2692</v>
      </c>
      <c r="B224" s="329">
        <v>19.0</v>
      </c>
      <c r="C224" s="324"/>
      <c r="D224" s="330">
        <v>2712.0</v>
      </c>
      <c r="E224" s="331" t="s">
        <v>832</v>
      </c>
      <c r="F224" s="207"/>
      <c r="G224" s="207"/>
      <c r="H224" s="207"/>
      <c r="I224" s="332"/>
      <c r="J224" s="1"/>
      <c r="K224" s="1"/>
      <c r="L224" s="1"/>
      <c r="M224" s="1"/>
      <c r="N224" s="1"/>
      <c r="O224" s="1"/>
      <c r="P224" s="1"/>
      <c r="Q224" s="1"/>
      <c r="R224" s="1"/>
      <c r="S224" s="1"/>
      <c r="T224" s="1"/>
      <c r="U224" s="1"/>
      <c r="V224" s="1"/>
      <c r="W224" s="1"/>
      <c r="X224" s="1"/>
      <c r="Y224" s="1"/>
      <c r="Z224" s="1"/>
    </row>
    <row r="225" ht="14.25" customHeight="1">
      <c r="A225" s="328" t="s">
        <v>2693</v>
      </c>
      <c r="B225" s="329">
        <v>2.0</v>
      </c>
      <c r="C225" s="324"/>
      <c r="D225" s="330">
        <v>2720.0</v>
      </c>
      <c r="E225" s="331" t="s">
        <v>835</v>
      </c>
      <c r="F225" s="207"/>
      <c r="G225" s="207"/>
      <c r="H225" s="207"/>
      <c r="I225" s="332"/>
      <c r="J225" s="1"/>
      <c r="K225" s="1"/>
      <c r="L225" s="1"/>
      <c r="M225" s="1"/>
      <c r="N225" s="1"/>
      <c r="O225" s="1"/>
      <c r="P225" s="1"/>
      <c r="Q225" s="1"/>
      <c r="R225" s="1"/>
      <c r="S225" s="1"/>
      <c r="T225" s="1"/>
      <c r="U225" s="1"/>
      <c r="V225" s="1"/>
      <c r="W225" s="1"/>
      <c r="X225" s="1"/>
      <c r="Y225" s="1"/>
      <c r="Z225" s="1"/>
    </row>
    <row r="226" ht="14.25" customHeight="1">
      <c r="A226" s="328" t="s">
        <v>2694</v>
      </c>
      <c r="B226" s="329">
        <v>3.0</v>
      </c>
      <c r="C226" s="324"/>
      <c r="D226" s="330">
        <v>2731.0</v>
      </c>
      <c r="E226" s="331" t="s">
        <v>838</v>
      </c>
      <c r="F226" s="207"/>
      <c r="G226" s="207"/>
      <c r="H226" s="207"/>
      <c r="I226" s="332"/>
      <c r="J226" s="1"/>
      <c r="K226" s="1"/>
      <c r="L226" s="1"/>
      <c r="M226" s="1"/>
      <c r="N226" s="1"/>
      <c r="O226" s="1"/>
      <c r="P226" s="1"/>
      <c r="Q226" s="1"/>
      <c r="R226" s="1"/>
      <c r="S226" s="1"/>
      <c r="T226" s="1"/>
      <c r="U226" s="1"/>
      <c r="V226" s="1"/>
      <c r="W226" s="1"/>
      <c r="X226" s="1"/>
      <c r="Y226" s="1"/>
      <c r="Z226" s="1"/>
    </row>
    <row r="227" ht="14.25" customHeight="1">
      <c r="A227" s="328" t="s">
        <v>2695</v>
      </c>
      <c r="B227" s="329">
        <v>11.0</v>
      </c>
      <c r="C227" s="324"/>
      <c r="D227" s="330">
        <v>2732.0</v>
      </c>
      <c r="E227" s="331" t="s">
        <v>841</v>
      </c>
      <c r="F227" s="207"/>
      <c r="G227" s="207"/>
      <c r="H227" s="207"/>
      <c r="I227" s="332"/>
      <c r="J227" s="1"/>
      <c r="K227" s="1"/>
      <c r="L227" s="1"/>
      <c r="M227" s="1"/>
      <c r="N227" s="1"/>
      <c r="O227" s="1"/>
      <c r="P227" s="1"/>
      <c r="Q227" s="1"/>
      <c r="R227" s="1"/>
      <c r="S227" s="1"/>
      <c r="T227" s="1"/>
      <c r="U227" s="1"/>
      <c r="V227" s="1"/>
      <c r="W227" s="1"/>
      <c r="X227" s="1"/>
      <c r="Y227" s="1"/>
      <c r="Z227" s="1"/>
    </row>
    <row r="228" ht="14.25" customHeight="1">
      <c r="A228" s="328" t="s">
        <v>2696</v>
      </c>
      <c r="B228" s="329">
        <v>18.0</v>
      </c>
      <c r="C228" s="324"/>
      <c r="D228" s="330">
        <v>2733.0</v>
      </c>
      <c r="E228" s="331" t="s">
        <v>844</v>
      </c>
      <c r="F228" s="207"/>
      <c r="G228" s="207"/>
      <c r="H228" s="207"/>
      <c r="I228" s="332"/>
      <c r="J228" s="1"/>
      <c r="K228" s="1"/>
      <c r="L228" s="1"/>
      <c r="M228" s="1"/>
      <c r="N228" s="1"/>
      <c r="O228" s="1"/>
      <c r="P228" s="1"/>
      <c r="Q228" s="1"/>
      <c r="R228" s="1"/>
      <c r="S228" s="1"/>
      <c r="T228" s="1"/>
      <c r="U228" s="1"/>
      <c r="V228" s="1"/>
      <c r="W228" s="1"/>
      <c r="X228" s="1"/>
      <c r="Y228" s="1"/>
      <c r="Z228" s="1"/>
    </row>
    <row r="229" ht="14.25" customHeight="1">
      <c r="A229" s="328" t="s">
        <v>2697</v>
      </c>
      <c r="B229" s="329">
        <v>18.0</v>
      </c>
      <c r="C229" s="324"/>
      <c r="D229" s="330">
        <v>2740.0</v>
      </c>
      <c r="E229" s="331" t="s">
        <v>847</v>
      </c>
      <c r="F229" s="207"/>
      <c r="G229" s="207"/>
      <c r="H229" s="207"/>
      <c r="I229" s="332"/>
      <c r="J229" s="1"/>
      <c r="K229" s="1"/>
      <c r="L229" s="1"/>
      <c r="M229" s="1"/>
      <c r="N229" s="1"/>
      <c r="O229" s="1"/>
      <c r="P229" s="1"/>
      <c r="Q229" s="1"/>
      <c r="R229" s="1"/>
      <c r="S229" s="1"/>
      <c r="T229" s="1"/>
      <c r="U229" s="1"/>
      <c r="V229" s="1"/>
      <c r="W229" s="1"/>
      <c r="X229" s="1"/>
      <c r="Y229" s="1"/>
      <c r="Z229" s="1"/>
    </row>
    <row r="230" ht="14.25" customHeight="1">
      <c r="A230" s="328" t="s">
        <v>2698</v>
      </c>
      <c r="B230" s="329">
        <v>4.0</v>
      </c>
      <c r="C230" s="324"/>
      <c r="D230" s="330">
        <v>2751.0</v>
      </c>
      <c r="E230" s="331" t="s">
        <v>850</v>
      </c>
      <c r="F230" s="207"/>
      <c r="G230" s="207"/>
      <c r="H230" s="207"/>
      <c r="I230" s="332"/>
      <c r="J230" s="1"/>
      <c r="K230" s="1"/>
      <c r="L230" s="1"/>
      <c r="M230" s="1"/>
      <c r="N230" s="1"/>
      <c r="O230" s="1"/>
      <c r="P230" s="1"/>
      <c r="Q230" s="1"/>
      <c r="R230" s="1"/>
      <c r="S230" s="1"/>
      <c r="T230" s="1"/>
      <c r="U230" s="1"/>
      <c r="V230" s="1"/>
      <c r="W230" s="1"/>
      <c r="X230" s="1"/>
      <c r="Y230" s="1"/>
      <c r="Z230" s="1"/>
    </row>
    <row r="231" ht="14.25" customHeight="1">
      <c r="A231" s="328" t="s">
        <v>2699</v>
      </c>
      <c r="B231" s="329">
        <v>19.0</v>
      </c>
      <c r="C231" s="324"/>
      <c r="D231" s="330">
        <v>2752.0</v>
      </c>
      <c r="E231" s="331" t="s">
        <v>853</v>
      </c>
      <c r="F231" s="207"/>
      <c r="G231" s="207"/>
      <c r="H231" s="207"/>
      <c r="I231" s="332"/>
      <c r="J231" s="1"/>
      <c r="K231" s="1"/>
      <c r="L231" s="1"/>
      <c r="M231" s="1"/>
      <c r="N231" s="1"/>
      <c r="O231" s="1"/>
      <c r="P231" s="1"/>
      <c r="Q231" s="1"/>
      <c r="R231" s="1"/>
      <c r="S231" s="1"/>
      <c r="T231" s="1"/>
      <c r="U231" s="1"/>
      <c r="V231" s="1"/>
      <c r="W231" s="1"/>
      <c r="X231" s="1"/>
      <c r="Y231" s="1"/>
      <c r="Z231" s="1"/>
    </row>
    <row r="232" ht="14.25" customHeight="1">
      <c r="A232" s="328" t="s">
        <v>2700</v>
      </c>
      <c r="B232" s="329">
        <v>17.0</v>
      </c>
      <c r="C232" s="324"/>
      <c r="D232" s="330">
        <v>2790.0</v>
      </c>
      <c r="E232" s="331" t="s">
        <v>856</v>
      </c>
      <c r="F232" s="207"/>
      <c r="G232" s="207"/>
      <c r="H232" s="207"/>
      <c r="I232" s="332"/>
      <c r="J232" s="1"/>
      <c r="K232" s="1"/>
      <c r="L232" s="1"/>
      <c r="M232" s="1"/>
      <c r="N232" s="1"/>
      <c r="O232" s="1"/>
      <c r="P232" s="1"/>
      <c r="Q232" s="1"/>
      <c r="R232" s="1"/>
      <c r="S232" s="1"/>
      <c r="T232" s="1"/>
      <c r="U232" s="1"/>
      <c r="V232" s="1"/>
      <c r="W232" s="1"/>
      <c r="X232" s="1"/>
      <c r="Y232" s="1"/>
      <c r="Z232" s="1"/>
    </row>
    <row r="233" ht="14.25" customHeight="1">
      <c r="A233" s="328" t="s">
        <v>2701</v>
      </c>
      <c r="B233" s="329">
        <v>6.0</v>
      </c>
      <c r="C233" s="324"/>
      <c r="D233" s="330">
        <v>2811.0</v>
      </c>
      <c r="E233" s="331" t="s">
        <v>859</v>
      </c>
      <c r="F233" s="207"/>
      <c r="G233" s="207"/>
      <c r="H233" s="207"/>
      <c r="I233" s="332"/>
      <c r="J233" s="1"/>
      <c r="K233" s="1"/>
      <c r="L233" s="1"/>
      <c r="M233" s="1"/>
      <c r="N233" s="1"/>
      <c r="O233" s="1"/>
      <c r="P233" s="1"/>
      <c r="Q233" s="1"/>
      <c r="R233" s="1"/>
      <c r="S233" s="1"/>
      <c r="T233" s="1"/>
      <c r="U233" s="1"/>
      <c r="V233" s="1"/>
      <c r="W233" s="1"/>
      <c r="X233" s="1"/>
      <c r="Y233" s="1"/>
      <c r="Z233" s="1"/>
    </row>
    <row r="234" ht="14.25" customHeight="1">
      <c r="A234" s="328" t="s">
        <v>2702</v>
      </c>
      <c r="B234" s="329">
        <v>3.0</v>
      </c>
      <c r="C234" s="324"/>
      <c r="D234" s="330">
        <v>2812.0</v>
      </c>
      <c r="E234" s="331" t="s">
        <v>862</v>
      </c>
      <c r="F234" s="207"/>
      <c r="G234" s="207"/>
      <c r="H234" s="207"/>
      <c r="I234" s="332"/>
      <c r="J234" s="1"/>
      <c r="K234" s="1"/>
      <c r="L234" s="1"/>
      <c r="M234" s="1"/>
      <c r="N234" s="1"/>
      <c r="O234" s="1"/>
      <c r="P234" s="1"/>
      <c r="Q234" s="1"/>
      <c r="R234" s="1"/>
      <c r="S234" s="1"/>
      <c r="T234" s="1"/>
      <c r="U234" s="1"/>
      <c r="V234" s="1"/>
      <c r="W234" s="1"/>
      <c r="X234" s="1"/>
      <c r="Y234" s="1"/>
      <c r="Z234" s="1"/>
    </row>
    <row r="235" ht="14.25" customHeight="1">
      <c r="A235" s="328" t="s">
        <v>2703</v>
      </c>
      <c r="B235" s="329">
        <v>5.0</v>
      </c>
      <c r="C235" s="324"/>
      <c r="D235" s="330">
        <v>2813.0</v>
      </c>
      <c r="E235" s="331" t="s">
        <v>865</v>
      </c>
      <c r="F235" s="207"/>
      <c r="G235" s="207"/>
      <c r="H235" s="207"/>
      <c r="I235" s="332"/>
      <c r="J235" s="1"/>
      <c r="K235" s="1"/>
      <c r="L235" s="1"/>
      <c r="M235" s="1"/>
      <c r="N235" s="1"/>
      <c r="O235" s="1"/>
      <c r="P235" s="1"/>
      <c r="Q235" s="1"/>
      <c r="R235" s="1"/>
      <c r="S235" s="1"/>
      <c r="T235" s="1"/>
      <c r="U235" s="1"/>
      <c r="V235" s="1"/>
      <c r="W235" s="1"/>
      <c r="X235" s="1"/>
      <c r="Y235" s="1"/>
      <c r="Z235" s="1"/>
    </row>
    <row r="236" ht="14.25" customHeight="1">
      <c r="A236" s="328" t="s">
        <v>2704</v>
      </c>
      <c r="B236" s="329">
        <v>14.0</v>
      </c>
      <c r="C236" s="324"/>
      <c r="D236" s="330">
        <v>2814.0</v>
      </c>
      <c r="E236" s="331" t="s">
        <v>868</v>
      </c>
      <c r="F236" s="207"/>
      <c r="G236" s="207"/>
      <c r="H236" s="207"/>
      <c r="I236" s="332"/>
      <c r="J236" s="1"/>
      <c r="K236" s="1"/>
      <c r="L236" s="1"/>
      <c r="M236" s="1"/>
      <c r="N236" s="1"/>
      <c r="O236" s="1"/>
      <c r="P236" s="1"/>
      <c r="Q236" s="1"/>
      <c r="R236" s="1"/>
      <c r="S236" s="1"/>
      <c r="T236" s="1"/>
      <c r="U236" s="1"/>
      <c r="V236" s="1"/>
      <c r="W236" s="1"/>
      <c r="X236" s="1"/>
      <c r="Y236" s="1"/>
      <c r="Z236" s="1"/>
    </row>
    <row r="237" ht="14.25" customHeight="1">
      <c r="A237" s="328" t="s">
        <v>2705</v>
      </c>
      <c r="B237" s="329">
        <v>11.0</v>
      </c>
      <c r="C237" s="324"/>
      <c r="D237" s="330">
        <v>2815.0</v>
      </c>
      <c r="E237" s="331" t="s">
        <v>871</v>
      </c>
      <c r="F237" s="207"/>
      <c r="G237" s="207"/>
      <c r="H237" s="207"/>
      <c r="I237" s="332"/>
      <c r="J237" s="1"/>
      <c r="K237" s="1"/>
      <c r="L237" s="1"/>
      <c r="M237" s="1"/>
      <c r="N237" s="1"/>
      <c r="O237" s="1"/>
      <c r="P237" s="1"/>
      <c r="Q237" s="1"/>
      <c r="R237" s="1"/>
      <c r="S237" s="1"/>
      <c r="T237" s="1"/>
      <c r="U237" s="1"/>
      <c r="V237" s="1"/>
      <c r="W237" s="1"/>
      <c r="X237" s="1"/>
      <c r="Y237" s="1"/>
      <c r="Z237" s="1"/>
    </row>
    <row r="238" ht="14.25" customHeight="1">
      <c r="A238" s="328" t="s">
        <v>2706</v>
      </c>
      <c r="B238" s="329">
        <v>3.0</v>
      </c>
      <c r="C238" s="324"/>
      <c r="D238" s="330">
        <v>2821.0</v>
      </c>
      <c r="E238" s="331" t="s">
        <v>874</v>
      </c>
      <c r="F238" s="207"/>
      <c r="G238" s="207"/>
      <c r="H238" s="207"/>
      <c r="I238" s="332"/>
      <c r="J238" s="1"/>
      <c r="K238" s="1"/>
      <c r="L238" s="1"/>
      <c r="M238" s="1"/>
      <c r="N238" s="1"/>
      <c r="O238" s="1"/>
      <c r="P238" s="1"/>
      <c r="Q238" s="1"/>
      <c r="R238" s="1"/>
      <c r="S238" s="1"/>
      <c r="T238" s="1"/>
      <c r="U238" s="1"/>
      <c r="V238" s="1"/>
      <c r="W238" s="1"/>
      <c r="X238" s="1"/>
      <c r="Y238" s="1"/>
      <c r="Z238" s="1"/>
    </row>
    <row r="239" ht="14.25" customHeight="1">
      <c r="A239" s="328" t="s">
        <v>2707</v>
      </c>
      <c r="B239" s="329">
        <v>13.0</v>
      </c>
      <c r="C239" s="324"/>
      <c r="D239" s="330">
        <v>2822.0</v>
      </c>
      <c r="E239" s="331" t="s">
        <v>877</v>
      </c>
      <c r="F239" s="207"/>
      <c r="G239" s="207"/>
      <c r="H239" s="207"/>
      <c r="I239" s="332"/>
      <c r="J239" s="1"/>
      <c r="K239" s="1"/>
      <c r="L239" s="1"/>
      <c r="M239" s="1"/>
      <c r="N239" s="1"/>
      <c r="O239" s="1"/>
      <c r="P239" s="1"/>
      <c r="Q239" s="1"/>
      <c r="R239" s="1"/>
      <c r="S239" s="1"/>
      <c r="T239" s="1"/>
      <c r="U239" s="1"/>
      <c r="V239" s="1"/>
      <c r="W239" s="1"/>
      <c r="X239" s="1"/>
      <c r="Y239" s="1"/>
      <c r="Z239" s="1"/>
    </row>
    <row r="240" ht="14.25" customHeight="1">
      <c r="A240" s="328" t="s">
        <v>2708</v>
      </c>
      <c r="B240" s="329">
        <v>18.0</v>
      </c>
      <c r="C240" s="324"/>
      <c r="D240" s="330">
        <v>2823.0</v>
      </c>
      <c r="E240" s="333" t="s">
        <v>880</v>
      </c>
      <c r="F240" s="207"/>
      <c r="G240" s="207"/>
      <c r="H240" s="207"/>
      <c r="I240" s="332"/>
      <c r="J240" s="1"/>
      <c r="K240" s="1"/>
      <c r="L240" s="1"/>
      <c r="M240" s="1"/>
      <c r="N240" s="1"/>
      <c r="O240" s="1"/>
      <c r="P240" s="1"/>
      <c r="Q240" s="1"/>
      <c r="R240" s="1"/>
      <c r="S240" s="1"/>
      <c r="T240" s="1"/>
      <c r="U240" s="1"/>
      <c r="V240" s="1"/>
      <c r="W240" s="1"/>
      <c r="X240" s="1"/>
      <c r="Y240" s="1"/>
      <c r="Z240" s="1"/>
    </row>
    <row r="241" ht="14.25" customHeight="1">
      <c r="A241" s="328" t="s">
        <v>2709</v>
      </c>
      <c r="B241" s="329">
        <v>2.0</v>
      </c>
      <c r="C241" s="324"/>
      <c r="D241" s="330">
        <v>2824.0</v>
      </c>
      <c r="E241" s="331" t="s">
        <v>883</v>
      </c>
      <c r="F241" s="207"/>
      <c r="G241" s="207"/>
      <c r="H241" s="207"/>
      <c r="I241" s="332"/>
      <c r="J241" s="1"/>
      <c r="K241" s="1"/>
      <c r="L241" s="1"/>
      <c r="M241" s="1"/>
      <c r="N241" s="1"/>
      <c r="O241" s="1"/>
      <c r="P241" s="1"/>
      <c r="Q241" s="1"/>
      <c r="R241" s="1"/>
      <c r="S241" s="1"/>
      <c r="T241" s="1"/>
      <c r="U241" s="1"/>
      <c r="V241" s="1"/>
      <c r="W241" s="1"/>
      <c r="X241" s="1"/>
      <c r="Y241" s="1"/>
      <c r="Z241" s="1"/>
    </row>
    <row r="242" ht="14.25" customHeight="1">
      <c r="A242" s="328" t="s">
        <v>2710</v>
      </c>
      <c r="B242" s="329">
        <v>8.0</v>
      </c>
      <c r="C242" s="324"/>
      <c r="D242" s="330">
        <v>2825.0</v>
      </c>
      <c r="E242" s="331" t="s">
        <v>886</v>
      </c>
      <c r="F242" s="207"/>
      <c r="G242" s="207"/>
      <c r="H242" s="207"/>
      <c r="I242" s="332"/>
      <c r="J242" s="1"/>
      <c r="K242" s="1"/>
      <c r="L242" s="1"/>
      <c r="M242" s="1"/>
      <c r="N242" s="1"/>
      <c r="O242" s="1"/>
      <c r="P242" s="1"/>
      <c r="Q242" s="1"/>
      <c r="R242" s="1"/>
      <c r="S242" s="1"/>
      <c r="T242" s="1"/>
      <c r="U242" s="1"/>
      <c r="V242" s="1"/>
      <c r="W242" s="1"/>
      <c r="X242" s="1"/>
      <c r="Y242" s="1"/>
      <c r="Z242" s="1"/>
    </row>
    <row r="243" ht="14.25" customHeight="1">
      <c r="A243" s="328" t="s">
        <v>2711</v>
      </c>
      <c r="B243" s="329">
        <v>17.0</v>
      </c>
      <c r="C243" s="324"/>
      <c r="D243" s="330">
        <v>2829.0</v>
      </c>
      <c r="E243" s="331" t="s">
        <v>889</v>
      </c>
      <c r="F243" s="207"/>
      <c r="G243" s="207"/>
      <c r="H243" s="207"/>
      <c r="I243" s="332"/>
      <c r="J243" s="1"/>
      <c r="K243" s="1"/>
      <c r="L243" s="1"/>
      <c r="M243" s="1"/>
      <c r="N243" s="1"/>
      <c r="O243" s="1"/>
      <c r="P243" s="1"/>
      <c r="Q243" s="1"/>
      <c r="R243" s="1"/>
      <c r="S243" s="1"/>
      <c r="T243" s="1"/>
      <c r="U243" s="1"/>
      <c r="V243" s="1"/>
      <c r="W243" s="1"/>
      <c r="X243" s="1"/>
      <c r="Y243" s="1"/>
      <c r="Z243" s="1"/>
    </row>
    <row r="244" ht="14.25" customHeight="1">
      <c r="A244" s="328" t="s">
        <v>2712</v>
      </c>
      <c r="B244" s="329">
        <v>8.0</v>
      </c>
      <c r="C244" s="324"/>
      <c r="D244" s="330">
        <v>2830.0</v>
      </c>
      <c r="E244" s="331" t="s">
        <v>892</v>
      </c>
      <c r="F244" s="207"/>
      <c r="G244" s="207"/>
      <c r="H244" s="207"/>
      <c r="I244" s="332"/>
      <c r="J244" s="1"/>
      <c r="K244" s="1"/>
      <c r="L244" s="1"/>
      <c r="M244" s="1"/>
      <c r="N244" s="1"/>
      <c r="O244" s="1"/>
      <c r="P244" s="1"/>
      <c r="Q244" s="1"/>
      <c r="R244" s="1"/>
      <c r="S244" s="1"/>
      <c r="T244" s="1"/>
      <c r="U244" s="1"/>
      <c r="V244" s="1"/>
      <c r="W244" s="1"/>
      <c r="X244" s="1"/>
      <c r="Y244" s="1"/>
      <c r="Z244" s="1"/>
    </row>
    <row r="245" ht="14.25" customHeight="1">
      <c r="A245" s="328" t="s">
        <v>2713</v>
      </c>
      <c r="B245" s="329">
        <v>16.0</v>
      </c>
      <c r="C245" s="324"/>
      <c r="D245" s="330">
        <v>2841.0</v>
      </c>
      <c r="E245" s="331" t="s">
        <v>895</v>
      </c>
      <c r="F245" s="207"/>
      <c r="G245" s="207"/>
      <c r="H245" s="207"/>
      <c r="I245" s="332"/>
      <c r="J245" s="1"/>
      <c r="K245" s="1"/>
      <c r="L245" s="1"/>
      <c r="M245" s="1"/>
      <c r="N245" s="1"/>
      <c r="O245" s="1"/>
      <c r="P245" s="1"/>
      <c r="Q245" s="1"/>
      <c r="R245" s="1"/>
      <c r="S245" s="1"/>
      <c r="T245" s="1"/>
      <c r="U245" s="1"/>
      <c r="V245" s="1"/>
      <c r="W245" s="1"/>
      <c r="X245" s="1"/>
      <c r="Y245" s="1"/>
      <c r="Z245" s="1"/>
    </row>
    <row r="246" ht="14.25" customHeight="1">
      <c r="A246" s="328" t="s">
        <v>2714</v>
      </c>
      <c r="B246" s="329">
        <v>9.0</v>
      </c>
      <c r="C246" s="324"/>
      <c r="D246" s="330">
        <v>2849.0</v>
      </c>
      <c r="E246" s="331" t="s">
        <v>898</v>
      </c>
      <c r="F246" s="207"/>
      <c r="G246" s="207"/>
      <c r="H246" s="207"/>
      <c r="I246" s="332"/>
      <c r="J246" s="1"/>
      <c r="K246" s="1"/>
      <c r="L246" s="1"/>
      <c r="M246" s="1"/>
      <c r="N246" s="1"/>
      <c r="O246" s="1"/>
      <c r="P246" s="1"/>
      <c r="Q246" s="1"/>
      <c r="R246" s="1"/>
      <c r="S246" s="1"/>
      <c r="T246" s="1"/>
      <c r="U246" s="1"/>
      <c r="V246" s="1"/>
      <c r="W246" s="1"/>
      <c r="X246" s="1"/>
      <c r="Y246" s="1"/>
      <c r="Z246" s="1"/>
    </row>
    <row r="247" ht="14.25" customHeight="1">
      <c r="A247" s="328" t="s">
        <v>2715</v>
      </c>
      <c r="B247" s="329">
        <v>8.0</v>
      </c>
      <c r="C247" s="324"/>
      <c r="D247" s="330">
        <v>2891.0</v>
      </c>
      <c r="E247" s="331" t="s">
        <v>901</v>
      </c>
      <c r="F247" s="207"/>
      <c r="G247" s="207"/>
      <c r="H247" s="207"/>
      <c r="I247" s="332"/>
      <c r="J247" s="1"/>
      <c r="K247" s="1"/>
      <c r="L247" s="1"/>
      <c r="M247" s="1"/>
      <c r="N247" s="1"/>
      <c r="O247" s="1"/>
      <c r="P247" s="1"/>
      <c r="Q247" s="1"/>
      <c r="R247" s="1"/>
      <c r="S247" s="1"/>
      <c r="T247" s="1"/>
      <c r="U247" s="1"/>
      <c r="V247" s="1"/>
      <c r="W247" s="1"/>
      <c r="X247" s="1"/>
      <c r="Y247" s="1"/>
      <c r="Z247" s="1"/>
    </row>
    <row r="248" ht="14.25" customHeight="1">
      <c r="A248" s="328" t="s">
        <v>2716</v>
      </c>
      <c r="B248" s="329">
        <v>17.0</v>
      </c>
      <c r="C248" s="324"/>
      <c r="D248" s="330">
        <v>2892.0</v>
      </c>
      <c r="E248" s="331" t="s">
        <v>904</v>
      </c>
      <c r="F248" s="207"/>
      <c r="G248" s="207"/>
      <c r="H248" s="207"/>
      <c r="I248" s="332"/>
      <c r="J248" s="1"/>
      <c r="K248" s="1"/>
      <c r="L248" s="1"/>
      <c r="M248" s="1"/>
      <c r="N248" s="1"/>
      <c r="O248" s="1"/>
      <c r="P248" s="1"/>
      <c r="Q248" s="1"/>
      <c r="R248" s="1"/>
      <c r="S248" s="1"/>
      <c r="T248" s="1"/>
      <c r="U248" s="1"/>
      <c r="V248" s="1"/>
      <c r="W248" s="1"/>
      <c r="X248" s="1"/>
      <c r="Y248" s="1"/>
      <c r="Z248" s="1"/>
    </row>
    <row r="249" ht="14.25" customHeight="1">
      <c r="A249" s="328" t="s">
        <v>2717</v>
      </c>
      <c r="B249" s="329">
        <v>5.0</v>
      </c>
      <c r="C249" s="324"/>
      <c r="D249" s="330">
        <v>2893.0</v>
      </c>
      <c r="E249" s="331" t="s">
        <v>907</v>
      </c>
      <c r="F249" s="207"/>
      <c r="G249" s="207"/>
      <c r="H249" s="207"/>
      <c r="I249" s="332"/>
      <c r="J249" s="1"/>
      <c r="K249" s="1"/>
      <c r="L249" s="1"/>
      <c r="M249" s="1"/>
      <c r="N249" s="1"/>
      <c r="O249" s="1"/>
      <c r="P249" s="1"/>
      <c r="Q249" s="1"/>
      <c r="R249" s="1"/>
      <c r="S249" s="1"/>
      <c r="T249" s="1"/>
      <c r="U249" s="1"/>
      <c r="V249" s="1"/>
      <c r="W249" s="1"/>
      <c r="X249" s="1"/>
      <c r="Y249" s="1"/>
      <c r="Z249" s="1"/>
    </row>
    <row r="250" ht="14.25" customHeight="1">
      <c r="A250" s="328" t="s">
        <v>2718</v>
      </c>
      <c r="B250" s="329">
        <v>1.0</v>
      </c>
      <c r="C250" s="324"/>
      <c r="D250" s="330">
        <v>2894.0</v>
      </c>
      <c r="E250" s="331" t="s">
        <v>910</v>
      </c>
      <c r="F250" s="207"/>
      <c r="G250" s="207"/>
      <c r="H250" s="207"/>
      <c r="I250" s="332"/>
      <c r="J250" s="1"/>
      <c r="K250" s="1"/>
      <c r="L250" s="1"/>
      <c r="M250" s="1"/>
      <c r="N250" s="1"/>
      <c r="O250" s="1"/>
      <c r="P250" s="1"/>
      <c r="Q250" s="1"/>
      <c r="R250" s="1"/>
      <c r="S250" s="1"/>
      <c r="T250" s="1"/>
      <c r="U250" s="1"/>
      <c r="V250" s="1"/>
      <c r="W250" s="1"/>
      <c r="X250" s="1"/>
      <c r="Y250" s="1"/>
      <c r="Z250" s="1"/>
    </row>
    <row r="251" ht="14.25" customHeight="1">
      <c r="A251" s="328" t="s">
        <v>2719</v>
      </c>
      <c r="B251" s="329">
        <v>10.0</v>
      </c>
      <c r="C251" s="324"/>
      <c r="D251" s="330">
        <v>2895.0</v>
      </c>
      <c r="E251" s="331" t="s">
        <v>913</v>
      </c>
      <c r="F251" s="207"/>
      <c r="G251" s="207"/>
      <c r="H251" s="207"/>
      <c r="I251" s="332"/>
      <c r="J251" s="1"/>
      <c r="K251" s="1"/>
      <c r="L251" s="1"/>
      <c r="M251" s="1"/>
      <c r="N251" s="1"/>
      <c r="O251" s="1"/>
      <c r="P251" s="1"/>
      <c r="Q251" s="1"/>
      <c r="R251" s="1"/>
      <c r="S251" s="1"/>
      <c r="T251" s="1"/>
      <c r="U251" s="1"/>
      <c r="V251" s="1"/>
      <c r="W251" s="1"/>
      <c r="X251" s="1"/>
      <c r="Y251" s="1"/>
      <c r="Z251" s="1"/>
    </row>
    <row r="252" ht="14.25" customHeight="1">
      <c r="A252" s="328" t="s">
        <v>2720</v>
      </c>
      <c r="B252" s="329">
        <v>19.0</v>
      </c>
      <c r="C252" s="324"/>
      <c r="D252" s="330">
        <v>2896.0</v>
      </c>
      <c r="E252" s="331" t="s">
        <v>916</v>
      </c>
      <c r="F252" s="207"/>
      <c r="G252" s="207"/>
      <c r="H252" s="207"/>
      <c r="I252" s="332"/>
      <c r="J252" s="1"/>
      <c r="K252" s="1"/>
      <c r="L252" s="1"/>
      <c r="M252" s="1"/>
      <c r="N252" s="1"/>
      <c r="O252" s="1"/>
      <c r="P252" s="1"/>
      <c r="Q252" s="1"/>
      <c r="R252" s="1"/>
      <c r="S252" s="1"/>
      <c r="T252" s="1"/>
      <c r="U252" s="1"/>
      <c r="V252" s="1"/>
      <c r="W252" s="1"/>
      <c r="X252" s="1"/>
      <c r="Y252" s="1"/>
      <c r="Z252" s="1"/>
    </row>
    <row r="253" ht="14.25" customHeight="1">
      <c r="A253" s="328" t="s">
        <v>2721</v>
      </c>
      <c r="B253" s="329">
        <v>18.0</v>
      </c>
      <c r="C253" s="324"/>
      <c r="D253" s="330">
        <v>2899.0</v>
      </c>
      <c r="E253" s="331" t="s">
        <v>919</v>
      </c>
      <c r="F253" s="207"/>
      <c r="G253" s="207"/>
      <c r="H253" s="207"/>
      <c r="I253" s="332"/>
      <c r="J253" s="1"/>
      <c r="K253" s="1"/>
      <c r="L253" s="1"/>
      <c r="M253" s="1"/>
      <c r="N253" s="1"/>
      <c r="O253" s="1"/>
      <c r="P253" s="1"/>
      <c r="Q253" s="1"/>
      <c r="R253" s="1"/>
      <c r="S253" s="1"/>
      <c r="T253" s="1"/>
      <c r="U253" s="1"/>
      <c r="V253" s="1"/>
      <c r="W253" s="1"/>
      <c r="X253" s="1"/>
      <c r="Y253" s="1"/>
      <c r="Z253" s="1"/>
    </row>
    <row r="254" ht="14.25" customHeight="1">
      <c r="A254" s="328" t="s">
        <v>2722</v>
      </c>
      <c r="B254" s="329">
        <v>5.0</v>
      </c>
      <c r="C254" s="324"/>
      <c r="D254" s="330">
        <v>2910.0</v>
      </c>
      <c r="E254" s="331" t="s">
        <v>922</v>
      </c>
      <c r="F254" s="207"/>
      <c r="G254" s="207"/>
      <c r="H254" s="207"/>
      <c r="I254" s="332"/>
      <c r="J254" s="1"/>
      <c r="K254" s="1"/>
      <c r="L254" s="1"/>
      <c r="M254" s="1"/>
      <c r="N254" s="1"/>
      <c r="O254" s="1"/>
      <c r="P254" s="1"/>
      <c r="Q254" s="1"/>
      <c r="R254" s="1"/>
      <c r="S254" s="1"/>
      <c r="T254" s="1"/>
      <c r="U254" s="1"/>
      <c r="V254" s="1"/>
      <c r="W254" s="1"/>
      <c r="X254" s="1"/>
      <c r="Y254" s="1"/>
      <c r="Z254" s="1"/>
    </row>
    <row r="255" ht="14.25" customHeight="1">
      <c r="A255" s="328" t="s">
        <v>2723</v>
      </c>
      <c r="B255" s="329">
        <v>2.0</v>
      </c>
      <c r="C255" s="324"/>
      <c r="D255" s="330">
        <v>2920.0</v>
      </c>
      <c r="E255" s="331" t="s">
        <v>925</v>
      </c>
      <c r="F255" s="207"/>
      <c r="G255" s="207"/>
      <c r="H255" s="207"/>
      <c r="I255" s="332"/>
      <c r="J255" s="1"/>
      <c r="K255" s="1"/>
      <c r="L255" s="1"/>
      <c r="M255" s="1"/>
      <c r="N255" s="1"/>
      <c r="O255" s="1"/>
      <c r="P255" s="1"/>
      <c r="Q255" s="1"/>
      <c r="R255" s="1"/>
      <c r="S255" s="1"/>
      <c r="T255" s="1"/>
      <c r="U255" s="1"/>
      <c r="V255" s="1"/>
      <c r="W255" s="1"/>
      <c r="X255" s="1"/>
      <c r="Y255" s="1"/>
      <c r="Z255" s="1"/>
    </row>
    <row r="256" ht="14.25" customHeight="1">
      <c r="A256" s="328" t="s">
        <v>2724</v>
      </c>
      <c r="B256" s="329">
        <v>14.0</v>
      </c>
      <c r="C256" s="324"/>
      <c r="D256" s="330">
        <v>2931.0</v>
      </c>
      <c r="E256" s="331" t="s">
        <v>928</v>
      </c>
      <c r="F256" s="207"/>
      <c r="G256" s="207"/>
      <c r="H256" s="207"/>
      <c r="I256" s="332"/>
      <c r="J256" s="1"/>
      <c r="K256" s="1"/>
      <c r="L256" s="1"/>
      <c r="M256" s="1"/>
      <c r="N256" s="1"/>
      <c r="O256" s="1"/>
      <c r="P256" s="1"/>
      <c r="Q256" s="1"/>
      <c r="R256" s="1"/>
      <c r="S256" s="1"/>
      <c r="T256" s="1"/>
      <c r="U256" s="1"/>
      <c r="V256" s="1"/>
      <c r="W256" s="1"/>
      <c r="X256" s="1"/>
      <c r="Y256" s="1"/>
      <c r="Z256" s="1"/>
    </row>
    <row r="257" ht="14.25" customHeight="1">
      <c r="A257" s="328" t="s">
        <v>2725</v>
      </c>
      <c r="B257" s="329">
        <v>3.0</v>
      </c>
      <c r="C257" s="324"/>
      <c r="D257" s="330">
        <v>2932.0</v>
      </c>
      <c r="E257" s="331" t="s">
        <v>931</v>
      </c>
      <c r="F257" s="207"/>
      <c r="G257" s="207"/>
      <c r="H257" s="207"/>
      <c r="I257" s="332"/>
      <c r="J257" s="1"/>
      <c r="K257" s="1"/>
      <c r="L257" s="1"/>
      <c r="M257" s="1"/>
      <c r="N257" s="1"/>
      <c r="O257" s="1"/>
      <c r="P257" s="1"/>
      <c r="Q257" s="1"/>
      <c r="R257" s="1"/>
      <c r="S257" s="1"/>
      <c r="T257" s="1"/>
      <c r="U257" s="1"/>
      <c r="V257" s="1"/>
      <c r="W257" s="1"/>
      <c r="X257" s="1"/>
      <c r="Y257" s="1"/>
      <c r="Z257" s="1"/>
    </row>
    <row r="258" ht="14.25" customHeight="1">
      <c r="A258" s="328" t="s">
        <v>2726</v>
      </c>
      <c r="B258" s="329">
        <v>17.0</v>
      </c>
      <c r="C258" s="324"/>
      <c r="D258" s="330">
        <v>3011.0</v>
      </c>
      <c r="E258" s="331" t="s">
        <v>934</v>
      </c>
      <c r="F258" s="207"/>
      <c r="G258" s="207"/>
      <c r="H258" s="207"/>
      <c r="I258" s="332"/>
      <c r="J258" s="1"/>
      <c r="K258" s="1"/>
      <c r="L258" s="1"/>
      <c r="M258" s="1"/>
      <c r="N258" s="1"/>
      <c r="O258" s="1"/>
      <c r="P258" s="1"/>
      <c r="Q258" s="1"/>
      <c r="R258" s="1"/>
      <c r="S258" s="1"/>
      <c r="T258" s="1"/>
      <c r="U258" s="1"/>
      <c r="V258" s="1"/>
      <c r="W258" s="1"/>
      <c r="X258" s="1"/>
      <c r="Y258" s="1"/>
      <c r="Z258" s="1"/>
    </row>
    <row r="259" ht="14.25" customHeight="1">
      <c r="A259" s="328" t="s">
        <v>2727</v>
      </c>
      <c r="B259" s="329">
        <v>20.0</v>
      </c>
      <c r="C259" s="324"/>
      <c r="D259" s="330">
        <v>3012.0</v>
      </c>
      <c r="E259" s="331" t="s">
        <v>937</v>
      </c>
      <c r="F259" s="207"/>
      <c r="G259" s="207"/>
      <c r="H259" s="207"/>
      <c r="I259" s="332"/>
      <c r="J259" s="1"/>
      <c r="K259" s="1"/>
      <c r="L259" s="1"/>
      <c r="M259" s="1"/>
      <c r="N259" s="1"/>
      <c r="O259" s="1"/>
      <c r="P259" s="1"/>
      <c r="Q259" s="1"/>
      <c r="R259" s="1"/>
      <c r="S259" s="1"/>
      <c r="T259" s="1"/>
      <c r="U259" s="1"/>
      <c r="V259" s="1"/>
      <c r="W259" s="1"/>
      <c r="X259" s="1"/>
      <c r="Y259" s="1"/>
      <c r="Z259" s="1"/>
    </row>
    <row r="260" ht="14.25" customHeight="1">
      <c r="A260" s="328" t="s">
        <v>2728</v>
      </c>
      <c r="B260" s="329">
        <v>5.0</v>
      </c>
      <c r="C260" s="324"/>
      <c r="D260" s="330">
        <v>3020.0</v>
      </c>
      <c r="E260" s="331" t="s">
        <v>940</v>
      </c>
      <c r="F260" s="207"/>
      <c r="G260" s="207"/>
      <c r="H260" s="207"/>
      <c r="I260" s="332"/>
      <c r="J260" s="1"/>
      <c r="K260" s="1"/>
      <c r="L260" s="1"/>
      <c r="M260" s="1"/>
      <c r="N260" s="1"/>
      <c r="O260" s="1"/>
      <c r="P260" s="1"/>
      <c r="Q260" s="1"/>
      <c r="R260" s="1"/>
      <c r="S260" s="1"/>
      <c r="T260" s="1"/>
      <c r="U260" s="1"/>
      <c r="V260" s="1"/>
      <c r="W260" s="1"/>
      <c r="X260" s="1"/>
      <c r="Y260" s="1"/>
      <c r="Z260" s="1"/>
    </row>
    <row r="261" ht="14.25" customHeight="1">
      <c r="A261" s="328" t="s">
        <v>2729</v>
      </c>
      <c r="B261" s="329">
        <v>8.0</v>
      </c>
      <c r="C261" s="324"/>
      <c r="D261" s="330">
        <v>3030.0</v>
      </c>
      <c r="E261" s="333" t="s">
        <v>943</v>
      </c>
      <c r="F261" s="207"/>
      <c r="G261" s="207"/>
      <c r="H261" s="207"/>
      <c r="I261" s="332"/>
      <c r="J261" s="1"/>
      <c r="K261" s="1"/>
      <c r="L261" s="1"/>
      <c r="M261" s="1"/>
      <c r="N261" s="1"/>
      <c r="O261" s="1"/>
      <c r="P261" s="1"/>
      <c r="Q261" s="1"/>
      <c r="R261" s="1"/>
      <c r="S261" s="1"/>
      <c r="T261" s="1"/>
      <c r="U261" s="1"/>
      <c r="V261" s="1"/>
      <c r="W261" s="1"/>
      <c r="X261" s="1"/>
      <c r="Y261" s="1"/>
      <c r="Z261" s="1"/>
    </row>
    <row r="262" ht="14.25" customHeight="1">
      <c r="A262" s="328" t="s">
        <v>2730</v>
      </c>
      <c r="B262" s="329">
        <v>8.0</v>
      </c>
      <c r="C262" s="324"/>
      <c r="D262" s="330">
        <v>3040.0</v>
      </c>
      <c r="E262" s="331" t="s">
        <v>946</v>
      </c>
      <c r="F262" s="207"/>
      <c r="G262" s="207"/>
      <c r="H262" s="207"/>
      <c r="I262" s="332"/>
      <c r="J262" s="1"/>
      <c r="K262" s="1"/>
      <c r="L262" s="1"/>
      <c r="M262" s="1"/>
      <c r="N262" s="1"/>
      <c r="O262" s="1"/>
      <c r="P262" s="1"/>
      <c r="Q262" s="1"/>
      <c r="R262" s="1"/>
      <c r="S262" s="1"/>
      <c r="T262" s="1"/>
      <c r="U262" s="1"/>
      <c r="V262" s="1"/>
      <c r="W262" s="1"/>
      <c r="X262" s="1"/>
      <c r="Y262" s="1"/>
      <c r="Z262" s="1"/>
    </row>
    <row r="263" ht="14.25" customHeight="1">
      <c r="A263" s="328" t="s">
        <v>2731</v>
      </c>
      <c r="B263" s="329">
        <v>18.0</v>
      </c>
      <c r="C263" s="324"/>
      <c r="D263" s="330">
        <v>3091.0</v>
      </c>
      <c r="E263" s="331" t="s">
        <v>949</v>
      </c>
      <c r="F263" s="207"/>
      <c r="G263" s="207"/>
      <c r="H263" s="207"/>
      <c r="I263" s="332"/>
      <c r="J263" s="1"/>
      <c r="K263" s="1"/>
      <c r="L263" s="1"/>
      <c r="M263" s="1"/>
      <c r="N263" s="1"/>
      <c r="O263" s="1"/>
      <c r="P263" s="1"/>
      <c r="Q263" s="1"/>
      <c r="R263" s="1"/>
      <c r="S263" s="1"/>
      <c r="T263" s="1"/>
      <c r="U263" s="1"/>
      <c r="V263" s="1"/>
      <c r="W263" s="1"/>
      <c r="X263" s="1"/>
      <c r="Y263" s="1"/>
      <c r="Z263" s="1"/>
    </row>
    <row r="264" ht="14.25" customHeight="1">
      <c r="A264" s="328" t="s">
        <v>2732</v>
      </c>
      <c r="B264" s="329">
        <v>2.0</v>
      </c>
      <c r="C264" s="324"/>
      <c r="D264" s="330">
        <v>3092.0</v>
      </c>
      <c r="E264" s="331" t="s">
        <v>952</v>
      </c>
      <c r="F264" s="207"/>
      <c r="G264" s="207"/>
      <c r="H264" s="207"/>
      <c r="I264" s="332"/>
      <c r="J264" s="1"/>
      <c r="K264" s="1"/>
      <c r="L264" s="1"/>
      <c r="M264" s="1"/>
      <c r="N264" s="1"/>
      <c r="O264" s="1"/>
      <c r="P264" s="1"/>
      <c r="Q264" s="1"/>
      <c r="R264" s="1"/>
      <c r="S264" s="1"/>
      <c r="T264" s="1"/>
      <c r="U264" s="1"/>
      <c r="V264" s="1"/>
      <c r="W264" s="1"/>
      <c r="X264" s="1"/>
      <c r="Y264" s="1"/>
      <c r="Z264" s="1"/>
    </row>
    <row r="265" ht="14.25" customHeight="1">
      <c r="A265" s="328" t="s">
        <v>2733</v>
      </c>
      <c r="B265" s="329">
        <v>1.0</v>
      </c>
      <c r="C265" s="324"/>
      <c r="D265" s="330">
        <v>3099.0</v>
      </c>
      <c r="E265" s="331" t="s">
        <v>955</v>
      </c>
      <c r="F265" s="207"/>
      <c r="G265" s="207"/>
      <c r="H265" s="207"/>
      <c r="I265" s="332"/>
      <c r="J265" s="1"/>
      <c r="K265" s="1"/>
      <c r="L265" s="1"/>
      <c r="M265" s="1"/>
      <c r="N265" s="1"/>
      <c r="O265" s="1"/>
      <c r="P265" s="1"/>
      <c r="Q265" s="1"/>
      <c r="R265" s="1"/>
      <c r="S265" s="1"/>
      <c r="T265" s="1"/>
      <c r="U265" s="1"/>
      <c r="V265" s="1"/>
      <c r="W265" s="1"/>
      <c r="X265" s="1"/>
      <c r="Y265" s="1"/>
      <c r="Z265" s="1"/>
    </row>
    <row r="266" ht="14.25" customHeight="1">
      <c r="A266" s="328" t="s">
        <v>2734</v>
      </c>
      <c r="B266" s="329">
        <v>14.0</v>
      </c>
      <c r="C266" s="324"/>
      <c r="D266" s="330">
        <v>3101.0</v>
      </c>
      <c r="E266" s="331" t="s">
        <v>958</v>
      </c>
      <c r="F266" s="207"/>
      <c r="G266" s="207"/>
      <c r="H266" s="207"/>
      <c r="I266" s="332"/>
      <c r="J266" s="1"/>
      <c r="K266" s="1"/>
      <c r="L266" s="1"/>
      <c r="M266" s="1"/>
      <c r="N266" s="1"/>
      <c r="O266" s="1"/>
      <c r="P266" s="1"/>
      <c r="Q266" s="1"/>
      <c r="R266" s="1"/>
      <c r="S266" s="1"/>
      <c r="T266" s="1"/>
      <c r="U266" s="1"/>
      <c r="V266" s="1"/>
      <c r="W266" s="1"/>
      <c r="X266" s="1"/>
      <c r="Y266" s="1"/>
      <c r="Z266" s="1"/>
    </row>
    <row r="267" ht="14.25" customHeight="1">
      <c r="A267" s="328" t="s">
        <v>2735</v>
      </c>
      <c r="B267" s="329">
        <v>17.0</v>
      </c>
      <c r="C267" s="324"/>
      <c r="D267" s="330">
        <v>3102.0</v>
      </c>
      <c r="E267" s="331" t="s">
        <v>961</v>
      </c>
      <c r="F267" s="207"/>
      <c r="G267" s="207"/>
      <c r="H267" s="207"/>
      <c r="I267" s="332"/>
      <c r="J267" s="1"/>
      <c r="K267" s="1"/>
      <c r="L267" s="1"/>
      <c r="M267" s="1"/>
      <c r="N267" s="1"/>
      <c r="O267" s="1"/>
      <c r="P267" s="1"/>
      <c r="Q267" s="1"/>
      <c r="R267" s="1"/>
      <c r="S267" s="1"/>
      <c r="T267" s="1"/>
      <c r="U267" s="1"/>
      <c r="V267" s="1"/>
      <c r="W267" s="1"/>
      <c r="X267" s="1"/>
      <c r="Y267" s="1"/>
      <c r="Z267" s="1"/>
    </row>
    <row r="268" ht="14.25" customHeight="1">
      <c r="A268" s="328" t="s">
        <v>2736</v>
      </c>
      <c r="B268" s="329">
        <v>16.0</v>
      </c>
      <c r="C268" s="324"/>
      <c r="D268" s="330">
        <v>3103.0</v>
      </c>
      <c r="E268" s="331" t="s">
        <v>964</v>
      </c>
      <c r="F268" s="207"/>
      <c r="G268" s="207"/>
      <c r="H268" s="207"/>
      <c r="I268" s="332"/>
      <c r="J268" s="1"/>
      <c r="K268" s="1"/>
      <c r="L268" s="1"/>
      <c r="M268" s="1"/>
      <c r="N268" s="1"/>
      <c r="O268" s="1"/>
      <c r="P268" s="1"/>
      <c r="Q268" s="1"/>
      <c r="R268" s="1"/>
      <c r="S268" s="1"/>
      <c r="T268" s="1"/>
      <c r="U268" s="1"/>
      <c r="V268" s="1"/>
      <c r="W268" s="1"/>
      <c r="X268" s="1"/>
      <c r="Y268" s="1"/>
      <c r="Z268" s="1"/>
    </row>
    <row r="269" ht="14.25" customHeight="1">
      <c r="A269" s="328" t="s">
        <v>2737</v>
      </c>
      <c r="B269" s="329">
        <v>3.0</v>
      </c>
      <c r="C269" s="324"/>
      <c r="D269" s="330">
        <v>3109.0</v>
      </c>
      <c r="E269" s="331" t="s">
        <v>967</v>
      </c>
      <c r="F269" s="207"/>
      <c r="G269" s="207"/>
      <c r="H269" s="207"/>
      <c r="I269" s="332"/>
      <c r="J269" s="1"/>
      <c r="K269" s="1"/>
      <c r="L269" s="1"/>
      <c r="M269" s="1"/>
      <c r="N269" s="1"/>
      <c r="O269" s="1"/>
      <c r="P269" s="1"/>
      <c r="Q269" s="1"/>
      <c r="R269" s="1"/>
      <c r="S269" s="1"/>
      <c r="T269" s="1"/>
      <c r="U269" s="1"/>
      <c r="V269" s="1"/>
      <c r="W269" s="1"/>
      <c r="X269" s="1"/>
      <c r="Y269" s="1"/>
      <c r="Z269" s="1"/>
    </row>
    <row r="270" ht="14.25" customHeight="1">
      <c r="A270" s="328" t="s">
        <v>2738</v>
      </c>
      <c r="B270" s="329">
        <v>5.0</v>
      </c>
      <c r="C270" s="324"/>
      <c r="D270" s="330">
        <v>3211.0</v>
      </c>
      <c r="E270" s="331" t="s">
        <v>970</v>
      </c>
      <c r="F270" s="207"/>
      <c r="G270" s="207"/>
      <c r="H270" s="207"/>
      <c r="I270" s="332"/>
      <c r="J270" s="1"/>
      <c r="K270" s="1"/>
      <c r="L270" s="1"/>
      <c r="M270" s="1"/>
      <c r="N270" s="1"/>
      <c r="O270" s="1"/>
      <c r="P270" s="1"/>
      <c r="Q270" s="1"/>
      <c r="R270" s="1"/>
      <c r="S270" s="1"/>
      <c r="T270" s="1"/>
      <c r="U270" s="1"/>
      <c r="V270" s="1"/>
      <c r="W270" s="1"/>
      <c r="X270" s="1"/>
      <c r="Y270" s="1"/>
      <c r="Z270" s="1"/>
    </row>
    <row r="271" ht="14.25" customHeight="1">
      <c r="A271" s="328" t="s">
        <v>2739</v>
      </c>
      <c r="B271" s="329">
        <v>8.0</v>
      </c>
      <c r="C271" s="324"/>
      <c r="D271" s="330">
        <v>3212.0</v>
      </c>
      <c r="E271" s="331" t="s">
        <v>973</v>
      </c>
      <c r="F271" s="207"/>
      <c r="G271" s="207"/>
      <c r="H271" s="207"/>
      <c r="I271" s="332"/>
      <c r="J271" s="1"/>
      <c r="K271" s="1"/>
      <c r="L271" s="1"/>
      <c r="M271" s="1"/>
      <c r="N271" s="1"/>
      <c r="O271" s="1"/>
      <c r="P271" s="1"/>
      <c r="Q271" s="1"/>
      <c r="R271" s="1"/>
      <c r="S271" s="1"/>
      <c r="T271" s="1"/>
      <c r="U271" s="1"/>
      <c r="V271" s="1"/>
      <c r="W271" s="1"/>
      <c r="X271" s="1"/>
      <c r="Y271" s="1"/>
      <c r="Z271" s="1"/>
    </row>
    <row r="272" ht="14.25" customHeight="1">
      <c r="A272" s="328" t="s">
        <v>2740</v>
      </c>
      <c r="B272" s="329">
        <v>18.0</v>
      </c>
      <c r="C272" s="324"/>
      <c r="D272" s="330">
        <v>3213.0</v>
      </c>
      <c r="E272" s="331" t="s">
        <v>976</v>
      </c>
      <c r="F272" s="207"/>
      <c r="G272" s="207"/>
      <c r="H272" s="207"/>
      <c r="I272" s="332"/>
      <c r="J272" s="1"/>
      <c r="K272" s="1"/>
      <c r="L272" s="1"/>
      <c r="M272" s="1"/>
      <c r="N272" s="1"/>
      <c r="O272" s="1"/>
      <c r="P272" s="1"/>
      <c r="Q272" s="1"/>
      <c r="R272" s="1"/>
      <c r="S272" s="1"/>
      <c r="T272" s="1"/>
      <c r="U272" s="1"/>
      <c r="V272" s="1"/>
      <c r="W272" s="1"/>
      <c r="X272" s="1"/>
      <c r="Y272" s="1"/>
      <c r="Z272" s="1"/>
    </row>
    <row r="273" ht="14.25" customHeight="1">
      <c r="A273" s="328" t="s">
        <v>2741</v>
      </c>
      <c r="B273" s="329">
        <v>19.0</v>
      </c>
      <c r="C273" s="324"/>
      <c r="D273" s="330">
        <v>3220.0</v>
      </c>
      <c r="E273" s="331" t="s">
        <v>979</v>
      </c>
      <c r="F273" s="207"/>
      <c r="G273" s="207"/>
      <c r="H273" s="207"/>
      <c r="I273" s="332"/>
      <c r="J273" s="1"/>
      <c r="K273" s="1"/>
      <c r="L273" s="1"/>
      <c r="M273" s="1"/>
      <c r="N273" s="1"/>
      <c r="O273" s="1"/>
      <c r="P273" s="1"/>
      <c r="Q273" s="1"/>
      <c r="R273" s="1"/>
      <c r="S273" s="1"/>
      <c r="T273" s="1"/>
      <c r="U273" s="1"/>
      <c r="V273" s="1"/>
      <c r="W273" s="1"/>
      <c r="X273" s="1"/>
      <c r="Y273" s="1"/>
      <c r="Z273" s="1"/>
    </row>
    <row r="274" ht="14.25" customHeight="1">
      <c r="A274" s="328" t="s">
        <v>2742</v>
      </c>
      <c r="B274" s="329">
        <v>2.0</v>
      </c>
      <c r="C274" s="324"/>
      <c r="D274" s="330">
        <v>3230.0</v>
      </c>
      <c r="E274" s="331" t="s">
        <v>982</v>
      </c>
      <c r="F274" s="207"/>
      <c r="G274" s="207"/>
      <c r="H274" s="207"/>
      <c r="I274" s="332"/>
      <c r="J274" s="1"/>
      <c r="K274" s="1"/>
      <c r="L274" s="1"/>
      <c r="M274" s="1"/>
      <c r="N274" s="1"/>
      <c r="O274" s="1"/>
      <c r="P274" s="1"/>
      <c r="Q274" s="1"/>
      <c r="R274" s="1"/>
      <c r="S274" s="1"/>
      <c r="T274" s="1"/>
      <c r="U274" s="1"/>
      <c r="V274" s="1"/>
      <c r="W274" s="1"/>
      <c r="X274" s="1"/>
      <c r="Y274" s="1"/>
      <c r="Z274" s="1"/>
    </row>
    <row r="275" ht="14.25" customHeight="1">
      <c r="A275" s="328" t="s">
        <v>2743</v>
      </c>
      <c r="B275" s="329">
        <v>10.0</v>
      </c>
      <c r="C275" s="324"/>
      <c r="D275" s="330">
        <v>3240.0</v>
      </c>
      <c r="E275" s="331" t="s">
        <v>985</v>
      </c>
      <c r="F275" s="207"/>
      <c r="G275" s="207"/>
      <c r="H275" s="207"/>
      <c r="I275" s="332"/>
      <c r="J275" s="1"/>
      <c r="K275" s="1"/>
      <c r="L275" s="1"/>
      <c r="M275" s="1"/>
      <c r="N275" s="1"/>
      <c r="O275" s="1"/>
      <c r="P275" s="1"/>
      <c r="Q275" s="1"/>
      <c r="R275" s="1"/>
      <c r="S275" s="1"/>
      <c r="T275" s="1"/>
      <c r="U275" s="1"/>
      <c r="V275" s="1"/>
      <c r="W275" s="1"/>
      <c r="X275" s="1"/>
      <c r="Y275" s="1"/>
      <c r="Z275" s="1"/>
    </row>
    <row r="276" ht="14.25" customHeight="1">
      <c r="A276" s="328" t="s">
        <v>2744</v>
      </c>
      <c r="B276" s="329">
        <v>17.0</v>
      </c>
      <c r="C276" s="324"/>
      <c r="D276" s="330">
        <v>3250.0</v>
      </c>
      <c r="E276" s="331" t="s">
        <v>988</v>
      </c>
      <c r="F276" s="207"/>
      <c r="G276" s="207"/>
      <c r="H276" s="207"/>
      <c r="I276" s="332"/>
      <c r="J276" s="1"/>
      <c r="K276" s="1"/>
      <c r="L276" s="1"/>
      <c r="M276" s="1"/>
      <c r="N276" s="1"/>
      <c r="O276" s="1"/>
      <c r="P276" s="1"/>
      <c r="Q276" s="1"/>
      <c r="R276" s="1"/>
      <c r="S276" s="1"/>
      <c r="T276" s="1"/>
      <c r="U276" s="1"/>
      <c r="V276" s="1"/>
      <c r="W276" s="1"/>
      <c r="X276" s="1"/>
      <c r="Y276" s="1"/>
      <c r="Z276" s="1"/>
    </row>
    <row r="277" ht="14.25" customHeight="1">
      <c r="A277" s="328" t="s">
        <v>2745</v>
      </c>
      <c r="B277" s="329">
        <v>19.0</v>
      </c>
      <c r="C277" s="324"/>
      <c r="D277" s="330">
        <v>3291.0</v>
      </c>
      <c r="E277" s="331" t="s">
        <v>991</v>
      </c>
      <c r="F277" s="207"/>
      <c r="G277" s="207"/>
      <c r="H277" s="207"/>
      <c r="I277" s="332"/>
      <c r="J277" s="1"/>
      <c r="K277" s="1"/>
      <c r="L277" s="1"/>
      <c r="M277" s="1"/>
      <c r="N277" s="1"/>
      <c r="O277" s="1"/>
      <c r="P277" s="1"/>
      <c r="Q277" s="1"/>
      <c r="R277" s="1"/>
      <c r="S277" s="1"/>
      <c r="T277" s="1"/>
      <c r="U277" s="1"/>
      <c r="V277" s="1"/>
      <c r="W277" s="1"/>
      <c r="X277" s="1"/>
      <c r="Y277" s="1"/>
      <c r="Z277" s="1"/>
    </row>
    <row r="278" ht="14.25" customHeight="1">
      <c r="A278" s="328" t="s">
        <v>2746</v>
      </c>
      <c r="B278" s="329">
        <v>6.0</v>
      </c>
      <c r="C278" s="324"/>
      <c r="D278" s="330">
        <v>3299.0</v>
      </c>
      <c r="E278" s="331" t="s">
        <v>994</v>
      </c>
      <c r="F278" s="207"/>
      <c r="G278" s="207"/>
      <c r="H278" s="207"/>
      <c r="I278" s="332"/>
      <c r="J278" s="1"/>
      <c r="K278" s="1"/>
      <c r="L278" s="1"/>
      <c r="M278" s="1"/>
      <c r="N278" s="1"/>
      <c r="O278" s="1"/>
      <c r="P278" s="1"/>
      <c r="Q278" s="1"/>
      <c r="R278" s="1"/>
      <c r="S278" s="1"/>
      <c r="T278" s="1"/>
      <c r="U278" s="1"/>
      <c r="V278" s="1"/>
      <c r="W278" s="1"/>
      <c r="X278" s="1"/>
      <c r="Y278" s="1"/>
      <c r="Z278" s="1"/>
    </row>
    <row r="279" ht="14.25" customHeight="1">
      <c r="A279" s="328" t="s">
        <v>2747</v>
      </c>
      <c r="B279" s="329">
        <v>8.0</v>
      </c>
      <c r="C279" s="324"/>
      <c r="D279" s="330">
        <v>3311.0</v>
      </c>
      <c r="E279" s="331" t="s">
        <v>997</v>
      </c>
      <c r="F279" s="207"/>
      <c r="G279" s="207"/>
      <c r="H279" s="207"/>
      <c r="I279" s="332"/>
      <c r="J279" s="1"/>
      <c r="K279" s="1"/>
      <c r="L279" s="1"/>
      <c r="M279" s="1"/>
      <c r="N279" s="1"/>
      <c r="O279" s="1"/>
      <c r="P279" s="1"/>
      <c r="Q279" s="1"/>
      <c r="R279" s="1"/>
      <c r="S279" s="1"/>
      <c r="T279" s="1"/>
      <c r="U279" s="1"/>
      <c r="V279" s="1"/>
      <c r="W279" s="1"/>
      <c r="X279" s="1"/>
      <c r="Y279" s="1"/>
      <c r="Z279" s="1"/>
    </row>
    <row r="280" ht="14.25" customHeight="1">
      <c r="A280" s="328" t="s">
        <v>2748</v>
      </c>
      <c r="B280" s="329">
        <v>18.0</v>
      </c>
      <c r="C280" s="324"/>
      <c r="D280" s="330">
        <v>3312.0</v>
      </c>
      <c r="E280" s="331" t="s">
        <v>1000</v>
      </c>
      <c r="F280" s="207"/>
      <c r="G280" s="207"/>
      <c r="H280" s="207"/>
      <c r="I280" s="332"/>
      <c r="J280" s="1"/>
      <c r="K280" s="1"/>
      <c r="L280" s="1"/>
      <c r="M280" s="1"/>
      <c r="N280" s="1"/>
      <c r="O280" s="1"/>
      <c r="P280" s="1"/>
      <c r="Q280" s="1"/>
      <c r="R280" s="1"/>
      <c r="S280" s="1"/>
      <c r="T280" s="1"/>
      <c r="U280" s="1"/>
      <c r="V280" s="1"/>
      <c r="W280" s="1"/>
      <c r="X280" s="1"/>
      <c r="Y280" s="1"/>
      <c r="Z280" s="1"/>
    </row>
    <row r="281" ht="14.25" customHeight="1">
      <c r="A281" s="328" t="s">
        <v>2749</v>
      </c>
      <c r="B281" s="329">
        <v>8.0</v>
      </c>
      <c r="C281" s="324"/>
      <c r="D281" s="330">
        <v>3313.0</v>
      </c>
      <c r="E281" s="331" t="s">
        <v>1003</v>
      </c>
      <c r="F281" s="207"/>
      <c r="G281" s="207"/>
      <c r="H281" s="207"/>
      <c r="I281" s="332"/>
      <c r="J281" s="1"/>
      <c r="K281" s="1"/>
      <c r="L281" s="1"/>
      <c r="M281" s="1"/>
      <c r="N281" s="1"/>
      <c r="O281" s="1"/>
      <c r="P281" s="1"/>
      <c r="Q281" s="1"/>
      <c r="R281" s="1"/>
      <c r="S281" s="1"/>
      <c r="T281" s="1"/>
      <c r="U281" s="1"/>
      <c r="V281" s="1"/>
      <c r="W281" s="1"/>
      <c r="X281" s="1"/>
      <c r="Y281" s="1"/>
      <c r="Z281" s="1"/>
    </row>
    <row r="282" ht="14.25" customHeight="1">
      <c r="A282" s="328" t="s">
        <v>2750</v>
      </c>
      <c r="B282" s="329">
        <v>17.0</v>
      </c>
      <c r="C282" s="324"/>
      <c r="D282" s="330">
        <v>3314.0</v>
      </c>
      <c r="E282" s="331" t="s">
        <v>1006</v>
      </c>
      <c r="F282" s="207"/>
      <c r="G282" s="207"/>
      <c r="H282" s="207"/>
      <c r="I282" s="332"/>
      <c r="J282" s="1"/>
      <c r="K282" s="1"/>
      <c r="L282" s="1"/>
      <c r="M282" s="1"/>
      <c r="N282" s="1"/>
      <c r="O282" s="1"/>
      <c r="P282" s="1"/>
      <c r="Q282" s="1"/>
      <c r="R282" s="1"/>
      <c r="S282" s="1"/>
      <c r="T282" s="1"/>
      <c r="U282" s="1"/>
      <c r="V282" s="1"/>
      <c r="W282" s="1"/>
      <c r="X282" s="1"/>
      <c r="Y282" s="1"/>
      <c r="Z282" s="1"/>
    </row>
    <row r="283" ht="14.25" customHeight="1">
      <c r="A283" s="328" t="s">
        <v>2751</v>
      </c>
      <c r="B283" s="329">
        <v>20.0</v>
      </c>
      <c r="C283" s="324"/>
      <c r="D283" s="330">
        <v>3315.0</v>
      </c>
      <c r="E283" s="331" t="s">
        <v>1009</v>
      </c>
      <c r="F283" s="207"/>
      <c r="G283" s="207"/>
      <c r="H283" s="207"/>
      <c r="I283" s="332"/>
      <c r="J283" s="1"/>
      <c r="K283" s="1"/>
      <c r="L283" s="1"/>
      <c r="M283" s="1"/>
      <c r="N283" s="1"/>
      <c r="O283" s="1"/>
      <c r="P283" s="1"/>
      <c r="Q283" s="1"/>
      <c r="R283" s="1"/>
      <c r="S283" s="1"/>
      <c r="T283" s="1"/>
      <c r="U283" s="1"/>
      <c r="V283" s="1"/>
      <c r="W283" s="1"/>
      <c r="X283" s="1"/>
      <c r="Y283" s="1"/>
      <c r="Z283" s="1"/>
    </row>
    <row r="284" ht="14.25" customHeight="1">
      <c r="A284" s="328" t="s">
        <v>2752</v>
      </c>
      <c r="B284" s="329">
        <v>15.0</v>
      </c>
      <c r="C284" s="324"/>
      <c r="D284" s="330">
        <v>3316.0</v>
      </c>
      <c r="E284" s="331" t="s">
        <v>1012</v>
      </c>
      <c r="F284" s="207"/>
      <c r="G284" s="207"/>
      <c r="H284" s="207"/>
      <c r="I284" s="332"/>
      <c r="J284" s="1"/>
      <c r="K284" s="1"/>
      <c r="L284" s="1"/>
      <c r="M284" s="1"/>
      <c r="N284" s="1"/>
      <c r="O284" s="1"/>
      <c r="P284" s="1"/>
      <c r="Q284" s="1"/>
      <c r="R284" s="1"/>
      <c r="S284" s="1"/>
      <c r="T284" s="1"/>
      <c r="U284" s="1"/>
      <c r="V284" s="1"/>
      <c r="W284" s="1"/>
      <c r="X284" s="1"/>
      <c r="Y284" s="1"/>
      <c r="Z284" s="1"/>
    </row>
    <row r="285" ht="14.25" customHeight="1">
      <c r="A285" s="328" t="s">
        <v>2753</v>
      </c>
      <c r="B285" s="329">
        <v>14.0</v>
      </c>
      <c r="C285" s="324"/>
      <c r="D285" s="330">
        <v>3317.0</v>
      </c>
      <c r="E285" s="331" t="s">
        <v>1015</v>
      </c>
      <c r="F285" s="207"/>
      <c r="G285" s="207"/>
      <c r="H285" s="207"/>
      <c r="I285" s="332"/>
      <c r="J285" s="1"/>
      <c r="K285" s="1"/>
      <c r="L285" s="1"/>
      <c r="M285" s="1"/>
      <c r="N285" s="1"/>
      <c r="O285" s="1"/>
      <c r="P285" s="1"/>
      <c r="Q285" s="1"/>
      <c r="R285" s="1"/>
      <c r="S285" s="1"/>
      <c r="T285" s="1"/>
      <c r="U285" s="1"/>
      <c r="V285" s="1"/>
      <c r="W285" s="1"/>
      <c r="X285" s="1"/>
      <c r="Y285" s="1"/>
      <c r="Z285" s="1"/>
    </row>
    <row r="286" ht="14.25" customHeight="1">
      <c r="A286" s="328" t="s">
        <v>2754</v>
      </c>
      <c r="B286" s="329">
        <v>20.0</v>
      </c>
      <c r="C286" s="324"/>
      <c r="D286" s="330">
        <v>3319.0</v>
      </c>
      <c r="E286" s="331" t="s">
        <v>1018</v>
      </c>
      <c r="F286" s="207"/>
      <c r="G286" s="207"/>
      <c r="H286" s="207"/>
      <c r="I286" s="332"/>
      <c r="J286" s="1"/>
      <c r="K286" s="1"/>
      <c r="L286" s="1"/>
      <c r="M286" s="1"/>
      <c r="N286" s="1"/>
      <c r="O286" s="1"/>
      <c r="P286" s="1"/>
      <c r="Q286" s="1"/>
      <c r="R286" s="1"/>
      <c r="S286" s="1"/>
      <c r="T286" s="1"/>
      <c r="U286" s="1"/>
      <c r="V286" s="1"/>
      <c r="W286" s="1"/>
      <c r="X286" s="1"/>
      <c r="Y286" s="1"/>
      <c r="Z286" s="1"/>
    </row>
    <row r="287" ht="14.25" customHeight="1">
      <c r="A287" s="328" t="s">
        <v>2755</v>
      </c>
      <c r="B287" s="329">
        <v>16.0</v>
      </c>
      <c r="C287" s="324"/>
      <c r="D287" s="330">
        <v>3320.0</v>
      </c>
      <c r="E287" s="331" t="s">
        <v>1021</v>
      </c>
      <c r="F287" s="207"/>
      <c r="G287" s="207"/>
      <c r="H287" s="207"/>
      <c r="I287" s="332"/>
      <c r="J287" s="1"/>
      <c r="K287" s="1"/>
      <c r="L287" s="1"/>
      <c r="M287" s="1"/>
      <c r="N287" s="1"/>
      <c r="O287" s="1"/>
      <c r="P287" s="1"/>
      <c r="Q287" s="1"/>
      <c r="R287" s="1"/>
      <c r="S287" s="1"/>
      <c r="T287" s="1"/>
      <c r="U287" s="1"/>
      <c r="V287" s="1"/>
      <c r="W287" s="1"/>
      <c r="X287" s="1"/>
      <c r="Y287" s="1"/>
      <c r="Z287" s="1"/>
    </row>
    <row r="288" ht="14.25" customHeight="1">
      <c r="A288" s="328" t="s">
        <v>2756</v>
      </c>
      <c r="B288" s="329">
        <v>17.0</v>
      </c>
      <c r="C288" s="324"/>
      <c r="D288" s="330">
        <v>3511.0</v>
      </c>
      <c r="E288" s="331" t="s">
        <v>1024</v>
      </c>
      <c r="F288" s="207"/>
      <c r="G288" s="207"/>
      <c r="H288" s="207"/>
      <c r="I288" s="332"/>
      <c r="J288" s="1"/>
      <c r="K288" s="1"/>
      <c r="L288" s="1"/>
      <c r="M288" s="1"/>
      <c r="N288" s="1"/>
      <c r="O288" s="1"/>
      <c r="P288" s="1"/>
      <c r="Q288" s="1"/>
      <c r="R288" s="1"/>
      <c r="S288" s="1"/>
      <c r="T288" s="1"/>
      <c r="U288" s="1"/>
      <c r="V288" s="1"/>
      <c r="W288" s="1"/>
      <c r="X288" s="1"/>
      <c r="Y288" s="1"/>
      <c r="Z288" s="1"/>
    </row>
    <row r="289" ht="14.25" customHeight="1">
      <c r="A289" s="328" t="s">
        <v>2757</v>
      </c>
      <c r="B289" s="329">
        <v>4.0</v>
      </c>
      <c r="C289" s="324"/>
      <c r="D289" s="330">
        <v>3512.0</v>
      </c>
      <c r="E289" s="331" t="s">
        <v>1027</v>
      </c>
      <c r="F289" s="207"/>
      <c r="G289" s="207"/>
      <c r="H289" s="207"/>
      <c r="I289" s="332"/>
      <c r="J289" s="1"/>
      <c r="K289" s="1"/>
      <c r="L289" s="1"/>
      <c r="M289" s="1"/>
      <c r="N289" s="1"/>
      <c r="O289" s="1"/>
      <c r="P289" s="1"/>
      <c r="Q289" s="1"/>
      <c r="R289" s="1"/>
      <c r="S289" s="1"/>
      <c r="T289" s="1"/>
      <c r="U289" s="1"/>
      <c r="V289" s="1"/>
      <c r="W289" s="1"/>
      <c r="X289" s="1"/>
      <c r="Y289" s="1"/>
      <c r="Z289" s="1"/>
    </row>
    <row r="290" ht="14.25" customHeight="1">
      <c r="A290" s="328" t="s">
        <v>2758</v>
      </c>
      <c r="B290" s="329">
        <v>16.0</v>
      </c>
      <c r="C290" s="324"/>
      <c r="D290" s="330">
        <v>3513.0</v>
      </c>
      <c r="E290" s="331" t="s">
        <v>1030</v>
      </c>
      <c r="F290" s="207"/>
      <c r="G290" s="207"/>
      <c r="H290" s="207"/>
      <c r="I290" s="332"/>
      <c r="J290" s="1"/>
      <c r="K290" s="1"/>
      <c r="L290" s="1"/>
      <c r="M290" s="1"/>
      <c r="N290" s="1"/>
      <c r="O290" s="1"/>
      <c r="P290" s="1"/>
      <c r="Q290" s="1"/>
      <c r="R290" s="1"/>
      <c r="S290" s="1"/>
      <c r="T290" s="1"/>
      <c r="U290" s="1"/>
      <c r="V290" s="1"/>
      <c r="W290" s="1"/>
      <c r="X290" s="1"/>
      <c r="Y290" s="1"/>
      <c r="Z290" s="1"/>
    </row>
    <row r="291" ht="14.25" customHeight="1">
      <c r="A291" s="328" t="s">
        <v>2759</v>
      </c>
      <c r="B291" s="329">
        <v>13.0</v>
      </c>
      <c r="C291" s="324"/>
      <c r="D291" s="330">
        <v>3514.0</v>
      </c>
      <c r="E291" s="331" t="s">
        <v>1033</v>
      </c>
      <c r="F291" s="207"/>
      <c r="G291" s="207"/>
      <c r="H291" s="207"/>
      <c r="I291" s="332"/>
      <c r="J291" s="1"/>
      <c r="K291" s="1"/>
      <c r="L291" s="1"/>
      <c r="M291" s="1"/>
      <c r="N291" s="1"/>
      <c r="O291" s="1"/>
      <c r="P291" s="1"/>
      <c r="Q291" s="1"/>
      <c r="R291" s="1"/>
      <c r="S291" s="1"/>
      <c r="T291" s="1"/>
      <c r="U291" s="1"/>
      <c r="V291" s="1"/>
      <c r="W291" s="1"/>
      <c r="X291" s="1"/>
      <c r="Y291" s="1"/>
      <c r="Z291" s="1"/>
    </row>
    <row r="292" ht="14.25" customHeight="1">
      <c r="A292" s="328" t="s">
        <v>2760</v>
      </c>
      <c r="B292" s="329">
        <v>10.0</v>
      </c>
      <c r="C292" s="324"/>
      <c r="D292" s="330">
        <v>3521.0</v>
      </c>
      <c r="E292" s="331" t="s">
        <v>1036</v>
      </c>
      <c r="F292" s="207"/>
      <c r="G292" s="207"/>
      <c r="H292" s="207"/>
      <c r="I292" s="332"/>
      <c r="J292" s="1"/>
      <c r="K292" s="1"/>
      <c r="L292" s="1"/>
      <c r="M292" s="1"/>
      <c r="N292" s="1"/>
      <c r="O292" s="1"/>
      <c r="P292" s="1"/>
      <c r="Q292" s="1"/>
      <c r="R292" s="1"/>
      <c r="S292" s="1"/>
      <c r="T292" s="1"/>
      <c r="U292" s="1"/>
      <c r="V292" s="1"/>
      <c r="W292" s="1"/>
      <c r="X292" s="1"/>
      <c r="Y292" s="1"/>
      <c r="Z292" s="1"/>
    </row>
    <row r="293" ht="14.25" customHeight="1">
      <c r="A293" s="328" t="s">
        <v>2761</v>
      </c>
      <c r="B293" s="329">
        <v>12.0</v>
      </c>
      <c r="C293" s="324"/>
      <c r="D293" s="330">
        <v>3522.0</v>
      </c>
      <c r="E293" s="331" t="s">
        <v>1039</v>
      </c>
      <c r="F293" s="207"/>
      <c r="G293" s="207"/>
      <c r="H293" s="207"/>
      <c r="I293" s="332"/>
      <c r="J293" s="1"/>
      <c r="K293" s="1"/>
      <c r="L293" s="1"/>
      <c r="M293" s="1"/>
      <c r="N293" s="1"/>
      <c r="O293" s="1"/>
      <c r="P293" s="1"/>
      <c r="Q293" s="1"/>
      <c r="R293" s="1"/>
      <c r="S293" s="1"/>
      <c r="T293" s="1"/>
      <c r="U293" s="1"/>
      <c r="V293" s="1"/>
      <c r="W293" s="1"/>
      <c r="X293" s="1"/>
      <c r="Y293" s="1"/>
      <c r="Z293" s="1"/>
    </row>
    <row r="294" ht="14.25" customHeight="1">
      <c r="A294" s="328" t="s">
        <v>2762</v>
      </c>
      <c r="B294" s="329">
        <v>12.0</v>
      </c>
      <c r="C294" s="324"/>
      <c r="D294" s="330">
        <v>3523.0</v>
      </c>
      <c r="E294" s="331" t="s">
        <v>1042</v>
      </c>
      <c r="F294" s="207"/>
      <c r="G294" s="207"/>
      <c r="H294" s="207"/>
      <c r="I294" s="332"/>
      <c r="J294" s="1"/>
      <c r="K294" s="1"/>
      <c r="L294" s="1"/>
      <c r="M294" s="1"/>
      <c r="N294" s="1"/>
      <c r="O294" s="1"/>
      <c r="P294" s="1"/>
      <c r="Q294" s="1"/>
      <c r="R294" s="1"/>
      <c r="S294" s="1"/>
      <c r="T294" s="1"/>
      <c r="U294" s="1"/>
      <c r="V294" s="1"/>
      <c r="W294" s="1"/>
      <c r="X294" s="1"/>
      <c r="Y294" s="1"/>
      <c r="Z294" s="1"/>
    </row>
    <row r="295" ht="14.25" customHeight="1">
      <c r="A295" s="328" t="s">
        <v>2763</v>
      </c>
      <c r="B295" s="329">
        <v>7.0</v>
      </c>
      <c r="C295" s="324"/>
      <c r="D295" s="330">
        <v>3530.0</v>
      </c>
      <c r="E295" s="331" t="s">
        <v>1045</v>
      </c>
      <c r="F295" s="207"/>
      <c r="G295" s="207"/>
      <c r="H295" s="207"/>
      <c r="I295" s="332"/>
      <c r="J295" s="1"/>
      <c r="K295" s="1"/>
      <c r="L295" s="1"/>
      <c r="M295" s="1"/>
      <c r="N295" s="1"/>
      <c r="O295" s="1"/>
      <c r="P295" s="1"/>
      <c r="Q295" s="1"/>
      <c r="R295" s="1"/>
      <c r="S295" s="1"/>
      <c r="T295" s="1"/>
      <c r="U295" s="1"/>
      <c r="V295" s="1"/>
      <c r="W295" s="1"/>
      <c r="X295" s="1"/>
      <c r="Y295" s="1"/>
      <c r="Z295" s="1"/>
    </row>
    <row r="296" ht="14.25" customHeight="1">
      <c r="A296" s="328" t="s">
        <v>2764</v>
      </c>
      <c r="B296" s="329">
        <v>9.0</v>
      </c>
      <c r="C296" s="324"/>
      <c r="D296" s="330">
        <v>3600.0</v>
      </c>
      <c r="E296" s="331" t="s">
        <v>1048</v>
      </c>
      <c r="F296" s="207"/>
      <c r="G296" s="207"/>
      <c r="H296" s="207"/>
      <c r="I296" s="332"/>
      <c r="J296" s="1"/>
      <c r="K296" s="1"/>
      <c r="L296" s="1"/>
      <c r="M296" s="1"/>
      <c r="N296" s="1"/>
      <c r="O296" s="1"/>
      <c r="P296" s="1"/>
      <c r="Q296" s="1"/>
      <c r="R296" s="1"/>
      <c r="S296" s="1"/>
      <c r="T296" s="1"/>
      <c r="U296" s="1"/>
      <c r="V296" s="1"/>
      <c r="W296" s="1"/>
      <c r="X296" s="1"/>
      <c r="Y296" s="1"/>
      <c r="Z296" s="1"/>
    </row>
    <row r="297" ht="14.25" customHeight="1">
      <c r="A297" s="328" t="s">
        <v>2765</v>
      </c>
      <c r="B297" s="329">
        <v>2.0</v>
      </c>
      <c r="C297" s="324"/>
      <c r="D297" s="330">
        <v>3700.0</v>
      </c>
      <c r="E297" s="331" t="s">
        <v>1051</v>
      </c>
      <c r="F297" s="207"/>
      <c r="G297" s="207"/>
      <c r="H297" s="207"/>
      <c r="I297" s="332"/>
      <c r="J297" s="1"/>
      <c r="K297" s="1"/>
      <c r="L297" s="1"/>
      <c r="M297" s="1"/>
      <c r="N297" s="1"/>
      <c r="O297" s="1"/>
      <c r="P297" s="1"/>
      <c r="Q297" s="1"/>
      <c r="R297" s="1"/>
      <c r="S297" s="1"/>
      <c r="T297" s="1"/>
      <c r="U297" s="1"/>
      <c r="V297" s="1"/>
      <c r="W297" s="1"/>
      <c r="X297" s="1"/>
      <c r="Y297" s="1"/>
      <c r="Z297" s="1"/>
    </row>
    <row r="298" ht="14.25" customHeight="1">
      <c r="A298" s="328" t="s">
        <v>2766</v>
      </c>
      <c r="B298" s="329">
        <v>5.0</v>
      </c>
      <c r="C298" s="324"/>
      <c r="D298" s="330">
        <v>3811.0</v>
      </c>
      <c r="E298" s="331" t="s">
        <v>1054</v>
      </c>
      <c r="F298" s="207"/>
      <c r="G298" s="207"/>
      <c r="H298" s="207"/>
      <c r="I298" s="332"/>
      <c r="J298" s="1"/>
      <c r="K298" s="1"/>
      <c r="L298" s="1"/>
      <c r="M298" s="1"/>
      <c r="N298" s="1"/>
      <c r="O298" s="1"/>
      <c r="P298" s="1"/>
      <c r="Q298" s="1"/>
      <c r="R298" s="1"/>
      <c r="S298" s="1"/>
      <c r="T298" s="1"/>
      <c r="U298" s="1"/>
      <c r="V298" s="1"/>
      <c r="W298" s="1"/>
      <c r="X298" s="1"/>
      <c r="Y298" s="1"/>
      <c r="Z298" s="1"/>
    </row>
    <row r="299" ht="14.25" customHeight="1">
      <c r="A299" s="328" t="s">
        <v>2767</v>
      </c>
      <c r="B299" s="329">
        <v>8.0</v>
      </c>
      <c r="C299" s="324"/>
      <c r="D299" s="330">
        <v>3812.0</v>
      </c>
      <c r="E299" s="331" t="s">
        <v>1057</v>
      </c>
      <c r="F299" s="207"/>
      <c r="G299" s="207"/>
      <c r="H299" s="207"/>
      <c r="I299" s="332"/>
      <c r="J299" s="1"/>
      <c r="K299" s="1"/>
      <c r="L299" s="1"/>
      <c r="M299" s="1"/>
      <c r="N299" s="1"/>
      <c r="O299" s="1"/>
      <c r="P299" s="1"/>
      <c r="Q299" s="1"/>
      <c r="R299" s="1"/>
      <c r="S299" s="1"/>
      <c r="T299" s="1"/>
      <c r="U299" s="1"/>
      <c r="V299" s="1"/>
      <c r="W299" s="1"/>
      <c r="X299" s="1"/>
      <c r="Y299" s="1"/>
      <c r="Z299" s="1"/>
    </row>
    <row r="300" ht="14.25" customHeight="1">
      <c r="A300" s="328" t="s">
        <v>2768</v>
      </c>
      <c r="B300" s="329">
        <v>13.0</v>
      </c>
      <c r="C300" s="324"/>
      <c r="D300" s="330">
        <v>3821.0</v>
      </c>
      <c r="E300" s="331" t="s">
        <v>1060</v>
      </c>
      <c r="F300" s="207"/>
      <c r="G300" s="207"/>
      <c r="H300" s="207"/>
      <c r="I300" s="332"/>
      <c r="J300" s="1"/>
      <c r="K300" s="1"/>
      <c r="L300" s="1"/>
      <c r="M300" s="1"/>
      <c r="N300" s="1"/>
      <c r="O300" s="1"/>
      <c r="P300" s="1"/>
      <c r="Q300" s="1"/>
      <c r="R300" s="1"/>
      <c r="S300" s="1"/>
      <c r="T300" s="1"/>
      <c r="U300" s="1"/>
      <c r="V300" s="1"/>
      <c r="W300" s="1"/>
      <c r="X300" s="1"/>
      <c r="Y300" s="1"/>
      <c r="Z300" s="1"/>
    </row>
    <row r="301" ht="14.25" customHeight="1">
      <c r="A301" s="328" t="s">
        <v>2769</v>
      </c>
      <c r="B301" s="329">
        <v>18.0</v>
      </c>
      <c r="C301" s="324"/>
      <c r="D301" s="330">
        <v>3822.0</v>
      </c>
      <c r="E301" s="331" t="s">
        <v>1063</v>
      </c>
      <c r="F301" s="207"/>
      <c r="G301" s="207"/>
      <c r="H301" s="207"/>
      <c r="I301" s="332"/>
      <c r="J301" s="1"/>
      <c r="K301" s="1"/>
      <c r="L301" s="1"/>
      <c r="M301" s="1"/>
      <c r="N301" s="1"/>
      <c r="O301" s="1"/>
      <c r="P301" s="1"/>
      <c r="Q301" s="1"/>
      <c r="R301" s="1"/>
      <c r="S301" s="1"/>
      <c r="T301" s="1"/>
      <c r="U301" s="1"/>
      <c r="V301" s="1"/>
      <c r="W301" s="1"/>
      <c r="X301" s="1"/>
      <c r="Y301" s="1"/>
      <c r="Z301" s="1"/>
    </row>
    <row r="302" ht="14.25" customHeight="1">
      <c r="A302" s="328" t="s">
        <v>2770</v>
      </c>
      <c r="B302" s="329">
        <v>6.0</v>
      </c>
      <c r="C302" s="324"/>
      <c r="D302" s="330">
        <v>3831.0</v>
      </c>
      <c r="E302" s="331" t="s">
        <v>1066</v>
      </c>
      <c r="F302" s="207"/>
      <c r="G302" s="207"/>
      <c r="H302" s="207"/>
      <c r="I302" s="332"/>
      <c r="J302" s="1"/>
      <c r="K302" s="1"/>
      <c r="L302" s="1"/>
      <c r="M302" s="1"/>
      <c r="N302" s="1"/>
      <c r="O302" s="1"/>
      <c r="P302" s="1"/>
      <c r="Q302" s="1"/>
      <c r="R302" s="1"/>
      <c r="S302" s="1"/>
      <c r="T302" s="1"/>
      <c r="U302" s="1"/>
      <c r="V302" s="1"/>
      <c r="W302" s="1"/>
      <c r="X302" s="1"/>
      <c r="Y302" s="1"/>
      <c r="Z302" s="1"/>
    </row>
    <row r="303" ht="14.25" customHeight="1">
      <c r="A303" s="328" t="s">
        <v>2771</v>
      </c>
      <c r="B303" s="329">
        <v>6.0</v>
      </c>
      <c r="C303" s="324"/>
      <c r="D303" s="330">
        <v>3832.0</v>
      </c>
      <c r="E303" s="331" t="s">
        <v>1069</v>
      </c>
      <c r="F303" s="207"/>
      <c r="G303" s="207"/>
      <c r="H303" s="207"/>
      <c r="I303" s="332"/>
      <c r="J303" s="1"/>
      <c r="K303" s="1"/>
      <c r="L303" s="1"/>
      <c r="M303" s="1"/>
      <c r="N303" s="1"/>
      <c r="O303" s="1"/>
      <c r="P303" s="1"/>
      <c r="Q303" s="1"/>
      <c r="R303" s="1"/>
      <c r="S303" s="1"/>
      <c r="T303" s="1"/>
      <c r="U303" s="1"/>
      <c r="V303" s="1"/>
      <c r="W303" s="1"/>
      <c r="X303" s="1"/>
      <c r="Y303" s="1"/>
      <c r="Z303" s="1"/>
    </row>
    <row r="304" ht="14.25" customHeight="1">
      <c r="A304" s="328" t="s">
        <v>2772</v>
      </c>
      <c r="B304" s="329">
        <v>3.0</v>
      </c>
      <c r="C304" s="324"/>
      <c r="D304" s="330">
        <v>3900.0</v>
      </c>
      <c r="E304" s="331" t="s">
        <v>1072</v>
      </c>
      <c r="F304" s="207"/>
      <c r="G304" s="207"/>
      <c r="H304" s="207"/>
      <c r="I304" s="332"/>
      <c r="J304" s="1"/>
      <c r="K304" s="1"/>
      <c r="L304" s="1"/>
      <c r="M304" s="1"/>
      <c r="N304" s="1"/>
      <c r="O304" s="1"/>
      <c r="P304" s="1"/>
      <c r="Q304" s="1"/>
      <c r="R304" s="1"/>
      <c r="S304" s="1"/>
      <c r="T304" s="1"/>
      <c r="U304" s="1"/>
      <c r="V304" s="1"/>
      <c r="W304" s="1"/>
      <c r="X304" s="1"/>
      <c r="Y304" s="1"/>
      <c r="Z304" s="1"/>
    </row>
    <row r="305" ht="14.25" customHeight="1">
      <c r="A305" s="328" t="s">
        <v>2773</v>
      </c>
      <c r="B305" s="329">
        <v>16.0</v>
      </c>
      <c r="C305" s="324"/>
      <c r="D305" s="330">
        <v>4110.0</v>
      </c>
      <c r="E305" s="331" t="s">
        <v>1075</v>
      </c>
      <c r="F305" s="207"/>
      <c r="G305" s="207"/>
      <c r="H305" s="207"/>
      <c r="I305" s="332"/>
      <c r="J305" s="1"/>
      <c r="K305" s="1"/>
      <c r="L305" s="1"/>
      <c r="M305" s="1"/>
      <c r="N305" s="1"/>
      <c r="O305" s="1"/>
      <c r="P305" s="1"/>
      <c r="Q305" s="1"/>
      <c r="R305" s="1"/>
      <c r="S305" s="1"/>
      <c r="T305" s="1"/>
      <c r="U305" s="1"/>
      <c r="V305" s="1"/>
      <c r="W305" s="1"/>
      <c r="X305" s="1"/>
      <c r="Y305" s="1"/>
      <c r="Z305" s="1"/>
    </row>
    <row r="306" ht="14.25" customHeight="1">
      <c r="A306" s="328" t="s">
        <v>2774</v>
      </c>
      <c r="B306" s="329">
        <v>13.0</v>
      </c>
      <c r="C306" s="324"/>
      <c r="D306" s="330">
        <v>4120.0</v>
      </c>
      <c r="E306" s="331" t="s">
        <v>1078</v>
      </c>
      <c r="F306" s="207"/>
      <c r="G306" s="207"/>
      <c r="H306" s="207"/>
      <c r="I306" s="332"/>
      <c r="J306" s="1"/>
      <c r="K306" s="1"/>
      <c r="L306" s="1"/>
      <c r="M306" s="1"/>
      <c r="N306" s="1"/>
      <c r="O306" s="1"/>
      <c r="P306" s="1"/>
      <c r="Q306" s="1"/>
      <c r="R306" s="1"/>
      <c r="S306" s="1"/>
      <c r="T306" s="1"/>
      <c r="U306" s="1"/>
      <c r="V306" s="1"/>
      <c r="W306" s="1"/>
      <c r="X306" s="1"/>
      <c r="Y306" s="1"/>
      <c r="Z306" s="1"/>
    </row>
    <row r="307" ht="14.25" customHeight="1">
      <c r="A307" s="328" t="s">
        <v>2775</v>
      </c>
      <c r="B307" s="329">
        <v>4.0</v>
      </c>
      <c r="C307" s="324"/>
      <c r="D307" s="330">
        <v>4211.0</v>
      </c>
      <c r="E307" s="331" t="s">
        <v>1081</v>
      </c>
      <c r="F307" s="207"/>
      <c r="G307" s="207"/>
      <c r="H307" s="207"/>
      <c r="I307" s="332"/>
      <c r="J307" s="1"/>
      <c r="K307" s="1"/>
      <c r="L307" s="1"/>
      <c r="M307" s="1"/>
      <c r="N307" s="1"/>
      <c r="O307" s="1"/>
      <c r="P307" s="1"/>
      <c r="Q307" s="1"/>
      <c r="R307" s="1"/>
      <c r="S307" s="1"/>
      <c r="T307" s="1"/>
      <c r="U307" s="1"/>
      <c r="V307" s="1"/>
      <c r="W307" s="1"/>
      <c r="X307" s="1"/>
      <c r="Y307" s="1"/>
      <c r="Z307" s="1"/>
    </row>
    <row r="308" ht="14.25" customHeight="1">
      <c r="A308" s="328" t="s">
        <v>2776</v>
      </c>
      <c r="B308" s="329">
        <v>17.0</v>
      </c>
      <c r="C308" s="324"/>
      <c r="D308" s="330">
        <v>4212.0</v>
      </c>
      <c r="E308" s="331" t="s">
        <v>1084</v>
      </c>
      <c r="F308" s="207"/>
      <c r="G308" s="207"/>
      <c r="H308" s="207"/>
      <c r="I308" s="332"/>
      <c r="J308" s="1"/>
      <c r="K308" s="1"/>
      <c r="L308" s="1"/>
      <c r="M308" s="1"/>
      <c r="N308" s="1"/>
      <c r="O308" s="1"/>
      <c r="P308" s="1"/>
      <c r="Q308" s="1"/>
      <c r="R308" s="1"/>
      <c r="S308" s="1"/>
      <c r="T308" s="1"/>
      <c r="U308" s="1"/>
      <c r="V308" s="1"/>
      <c r="W308" s="1"/>
      <c r="X308" s="1"/>
      <c r="Y308" s="1"/>
      <c r="Z308" s="1"/>
    </row>
    <row r="309" ht="14.25" customHeight="1">
      <c r="A309" s="328" t="s">
        <v>2777</v>
      </c>
      <c r="B309" s="329">
        <v>12.0</v>
      </c>
      <c r="C309" s="324"/>
      <c r="D309" s="330">
        <v>4213.0</v>
      </c>
      <c r="E309" s="331" t="s">
        <v>1087</v>
      </c>
      <c r="F309" s="207"/>
      <c r="G309" s="207"/>
      <c r="H309" s="207"/>
      <c r="I309" s="332"/>
      <c r="J309" s="1"/>
      <c r="K309" s="1"/>
      <c r="L309" s="1"/>
      <c r="M309" s="1"/>
      <c r="N309" s="1"/>
      <c r="O309" s="1"/>
      <c r="P309" s="1"/>
      <c r="Q309" s="1"/>
      <c r="R309" s="1"/>
      <c r="S309" s="1"/>
      <c r="T309" s="1"/>
      <c r="U309" s="1"/>
      <c r="V309" s="1"/>
      <c r="W309" s="1"/>
      <c r="X309" s="1"/>
      <c r="Y309" s="1"/>
      <c r="Z309" s="1"/>
    </row>
    <row r="310" ht="14.25" customHeight="1">
      <c r="A310" s="328" t="s">
        <v>2778</v>
      </c>
      <c r="B310" s="329">
        <v>17.0</v>
      </c>
      <c r="C310" s="324"/>
      <c r="D310" s="330">
        <v>4221.0</v>
      </c>
      <c r="E310" s="331" t="s">
        <v>1090</v>
      </c>
      <c r="F310" s="207"/>
      <c r="G310" s="207"/>
      <c r="H310" s="207"/>
      <c r="I310" s="332"/>
      <c r="J310" s="1"/>
      <c r="K310" s="1"/>
      <c r="L310" s="1"/>
      <c r="M310" s="1"/>
      <c r="N310" s="1"/>
      <c r="O310" s="1"/>
      <c r="P310" s="1"/>
      <c r="Q310" s="1"/>
      <c r="R310" s="1"/>
      <c r="S310" s="1"/>
      <c r="T310" s="1"/>
      <c r="U310" s="1"/>
      <c r="V310" s="1"/>
      <c r="W310" s="1"/>
      <c r="X310" s="1"/>
      <c r="Y310" s="1"/>
      <c r="Z310" s="1"/>
    </row>
    <row r="311" ht="14.25" customHeight="1">
      <c r="A311" s="328" t="s">
        <v>2779</v>
      </c>
      <c r="B311" s="329">
        <v>8.0</v>
      </c>
      <c r="C311" s="324"/>
      <c r="D311" s="330">
        <v>4222.0</v>
      </c>
      <c r="E311" s="331" t="s">
        <v>1093</v>
      </c>
      <c r="F311" s="207"/>
      <c r="G311" s="207"/>
      <c r="H311" s="207"/>
      <c r="I311" s="332"/>
      <c r="J311" s="1"/>
      <c r="K311" s="1"/>
      <c r="L311" s="1"/>
      <c r="M311" s="1"/>
      <c r="N311" s="1"/>
      <c r="O311" s="1"/>
      <c r="P311" s="1"/>
      <c r="Q311" s="1"/>
      <c r="R311" s="1"/>
      <c r="S311" s="1"/>
      <c r="T311" s="1"/>
      <c r="U311" s="1"/>
      <c r="V311" s="1"/>
      <c r="W311" s="1"/>
      <c r="X311" s="1"/>
      <c r="Y311" s="1"/>
      <c r="Z311" s="1"/>
    </row>
    <row r="312" ht="14.25" customHeight="1">
      <c r="A312" s="328" t="s">
        <v>2780</v>
      </c>
      <c r="B312" s="329">
        <v>8.0</v>
      </c>
      <c r="C312" s="324"/>
      <c r="D312" s="330">
        <v>4291.0</v>
      </c>
      <c r="E312" s="331" t="s">
        <v>1096</v>
      </c>
      <c r="F312" s="207"/>
      <c r="G312" s="207"/>
      <c r="H312" s="207"/>
      <c r="I312" s="332"/>
      <c r="J312" s="1"/>
      <c r="K312" s="1"/>
      <c r="L312" s="1"/>
      <c r="M312" s="1"/>
      <c r="N312" s="1"/>
      <c r="O312" s="1"/>
      <c r="P312" s="1"/>
      <c r="Q312" s="1"/>
      <c r="R312" s="1"/>
      <c r="S312" s="1"/>
      <c r="T312" s="1"/>
      <c r="U312" s="1"/>
      <c r="V312" s="1"/>
      <c r="W312" s="1"/>
      <c r="X312" s="1"/>
      <c r="Y312" s="1"/>
      <c r="Z312" s="1"/>
    </row>
    <row r="313" ht="14.25" customHeight="1">
      <c r="A313" s="328" t="s">
        <v>2781</v>
      </c>
      <c r="B313" s="329">
        <v>12.0</v>
      </c>
      <c r="C313" s="324"/>
      <c r="D313" s="330">
        <v>4299.0</v>
      </c>
      <c r="E313" s="331" t="s">
        <v>1099</v>
      </c>
      <c r="F313" s="207"/>
      <c r="G313" s="207"/>
      <c r="H313" s="207"/>
      <c r="I313" s="332"/>
      <c r="J313" s="1"/>
      <c r="K313" s="1"/>
      <c r="L313" s="1"/>
      <c r="M313" s="1"/>
      <c r="N313" s="1"/>
      <c r="O313" s="1"/>
      <c r="P313" s="1"/>
      <c r="Q313" s="1"/>
      <c r="R313" s="1"/>
      <c r="S313" s="1"/>
      <c r="T313" s="1"/>
      <c r="U313" s="1"/>
      <c r="V313" s="1"/>
      <c r="W313" s="1"/>
      <c r="X313" s="1"/>
      <c r="Y313" s="1"/>
      <c r="Z313" s="1"/>
    </row>
    <row r="314" ht="14.25" customHeight="1">
      <c r="A314" s="328" t="s">
        <v>2782</v>
      </c>
      <c r="B314" s="329">
        <v>18.0</v>
      </c>
      <c r="C314" s="324"/>
      <c r="D314" s="330">
        <v>4311.0</v>
      </c>
      <c r="E314" s="331" t="s">
        <v>1102</v>
      </c>
      <c r="F314" s="207"/>
      <c r="G314" s="207"/>
      <c r="H314" s="207"/>
      <c r="I314" s="332"/>
      <c r="J314" s="1"/>
      <c r="K314" s="1"/>
      <c r="L314" s="1"/>
      <c r="M314" s="1"/>
      <c r="N314" s="1"/>
      <c r="O314" s="1"/>
      <c r="P314" s="1"/>
      <c r="Q314" s="1"/>
      <c r="R314" s="1"/>
      <c r="S314" s="1"/>
      <c r="T314" s="1"/>
      <c r="U314" s="1"/>
      <c r="V314" s="1"/>
      <c r="W314" s="1"/>
      <c r="X314" s="1"/>
      <c r="Y314" s="1"/>
      <c r="Z314" s="1"/>
    </row>
    <row r="315" ht="14.25" customHeight="1">
      <c r="A315" s="328" t="s">
        <v>2783</v>
      </c>
      <c r="B315" s="329">
        <v>19.0</v>
      </c>
      <c r="C315" s="324"/>
      <c r="D315" s="330">
        <v>4312.0</v>
      </c>
      <c r="E315" s="331" t="s">
        <v>1105</v>
      </c>
      <c r="F315" s="207"/>
      <c r="G315" s="207"/>
      <c r="H315" s="207"/>
      <c r="I315" s="332"/>
      <c r="J315" s="1"/>
      <c r="K315" s="1"/>
      <c r="L315" s="1"/>
      <c r="M315" s="1"/>
      <c r="N315" s="1"/>
      <c r="O315" s="1"/>
      <c r="P315" s="1"/>
      <c r="Q315" s="1"/>
      <c r="R315" s="1"/>
      <c r="S315" s="1"/>
      <c r="T315" s="1"/>
      <c r="U315" s="1"/>
      <c r="V315" s="1"/>
      <c r="W315" s="1"/>
      <c r="X315" s="1"/>
      <c r="Y315" s="1"/>
      <c r="Z315" s="1"/>
    </row>
    <row r="316" ht="14.25" customHeight="1">
      <c r="A316" s="328" t="s">
        <v>2784</v>
      </c>
      <c r="B316" s="329">
        <v>10.0</v>
      </c>
      <c r="C316" s="324"/>
      <c r="D316" s="330">
        <v>4313.0</v>
      </c>
      <c r="E316" s="331" t="s">
        <v>1108</v>
      </c>
      <c r="F316" s="207"/>
      <c r="G316" s="207"/>
      <c r="H316" s="207"/>
      <c r="I316" s="332"/>
      <c r="J316" s="1"/>
      <c r="K316" s="1"/>
      <c r="L316" s="1"/>
      <c r="M316" s="1"/>
      <c r="N316" s="1"/>
      <c r="O316" s="1"/>
      <c r="P316" s="1"/>
      <c r="Q316" s="1"/>
      <c r="R316" s="1"/>
      <c r="S316" s="1"/>
      <c r="T316" s="1"/>
      <c r="U316" s="1"/>
      <c r="V316" s="1"/>
      <c r="W316" s="1"/>
      <c r="X316" s="1"/>
      <c r="Y316" s="1"/>
      <c r="Z316" s="1"/>
    </row>
    <row r="317" ht="14.25" customHeight="1">
      <c r="A317" s="328" t="s">
        <v>2785</v>
      </c>
      <c r="B317" s="329">
        <v>19.0</v>
      </c>
      <c r="C317" s="324"/>
      <c r="D317" s="330">
        <v>4321.0</v>
      </c>
      <c r="E317" s="331" t="s">
        <v>1111</v>
      </c>
      <c r="F317" s="207"/>
      <c r="G317" s="207"/>
      <c r="H317" s="207"/>
      <c r="I317" s="332"/>
      <c r="J317" s="1"/>
      <c r="K317" s="1"/>
      <c r="L317" s="1"/>
      <c r="M317" s="1"/>
      <c r="N317" s="1"/>
      <c r="O317" s="1"/>
      <c r="P317" s="1"/>
      <c r="Q317" s="1"/>
      <c r="R317" s="1"/>
      <c r="S317" s="1"/>
      <c r="T317" s="1"/>
      <c r="U317" s="1"/>
      <c r="V317" s="1"/>
      <c r="W317" s="1"/>
      <c r="X317" s="1"/>
      <c r="Y317" s="1"/>
      <c r="Z317" s="1"/>
    </row>
    <row r="318" ht="14.25" customHeight="1">
      <c r="A318" s="328" t="s">
        <v>2786</v>
      </c>
      <c r="B318" s="329">
        <v>20.0</v>
      </c>
      <c r="C318" s="324"/>
      <c r="D318" s="330">
        <v>4322.0</v>
      </c>
      <c r="E318" s="333" t="s">
        <v>1114</v>
      </c>
      <c r="F318" s="207"/>
      <c r="G318" s="207"/>
      <c r="H318" s="207"/>
      <c r="I318" s="332"/>
      <c r="J318" s="1"/>
      <c r="K318" s="1"/>
      <c r="L318" s="1"/>
      <c r="M318" s="1"/>
      <c r="N318" s="1"/>
      <c r="O318" s="1"/>
      <c r="P318" s="1"/>
      <c r="Q318" s="1"/>
      <c r="R318" s="1"/>
      <c r="S318" s="1"/>
      <c r="T318" s="1"/>
      <c r="U318" s="1"/>
      <c r="V318" s="1"/>
      <c r="W318" s="1"/>
      <c r="X318" s="1"/>
      <c r="Y318" s="1"/>
      <c r="Z318" s="1"/>
    </row>
    <row r="319" ht="14.25" customHeight="1">
      <c r="A319" s="328" t="s">
        <v>2787</v>
      </c>
      <c r="B319" s="329">
        <v>12.0</v>
      </c>
      <c r="C319" s="324"/>
      <c r="D319" s="330">
        <v>4329.0</v>
      </c>
      <c r="E319" s="331" t="s">
        <v>1117</v>
      </c>
      <c r="F319" s="207"/>
      <c r="G319" s="207"/>
      <c r="H319" s="207"/>
      <c r="I319" s="332"/>
      <c r="J319" s="1"/>
      <c r="K319" s="1"/>
      <c r="L319" s="1"/>
      <c r="M319" s="1"/>
      <c r="N319" s="1"/>
      <c r="O319" s="1"/>
      <c r="P319" s="1"/>
      <c r="Q319" s="1"/>
      <c r="R319" s="1"/>
      <c r="S319" s="1"/>
      <c r="T319" s="1"/>
      <c r="U319" s="1"/>
      <c r="V319" s="1"/>
      <c r="W319" s="1"/>
      <c r="X319" s="1"/>
      <c r="Y319" s="1"/>
      <c r="Z319" s="1"/>
    </row>
    <row r="320" ht="14.25" customHeight="1">
      <c r="A320" s="328" t="s">
        <v>2788</v>
      </c>
      <c r="B320" s="329">
        <v>1.0</v>
      </c>
      <c r="C320" s="324"/>
      <c r="D320" s="330">
        <v>4331.0</v>
      </c>
      <c r="E320" s="331" t="s">
        <v>1120</v>
      </c>
      <c r="F320" s="207"/>
      <c r="G320" s="207"/>
      <c r="H320" s="207"/>
      <c r="I320" s="332"/>
      <c r="J320" s="1"/>
      <c r="K320" s="1"/>
      <c r="L320" s="1"/>
      <c r="M320" s="1"/>
      <c r="N320" s="1"/>
      <c r="O320" s="1"/>
      <c r="P320" s="1"/>
      <c r="Q320" s="1"/>
      <c r="R320" s="1"/>
      <c r="S320" s="1"/>
      <c r="T320" s="1"/>
      <c r="U320" s="1"/>
      <c r="V320" s="1"/>
      <c r="W320" s="1"/>
      <c r="X320" s="1"/>
      <c r="Y320" s="1"/>
      <c r="Z320" s="1"/>
    </row>
    <row r="321" ht="14.25" customHeight="1">
      <c r="A321" s="328" t="s">
        <v>2789</v>
      </c>
      <c r="B321" s="329">
        <v>2.0</v>
      </c>
      <c r="C321" s="324"/>
      <c r="D321" s="330">
        <v>4332.0</v>
      </c>
      <c r="E321" s="331" t="s">
        <v>1123</v>
      </c>
      <c r="F321" s="207"/>
      <c r="G321" s="207"/>
      <c r="H321" s="207"/>
      <c r="I321" s="332"/>
      <c r="J321" s="1"/>
      <c r="K321" s="1"/>
      <c r="L321" s="1"/>
      <c r="M321" s="1"/>
      <c r="N321" s="1"/>
      <c r="O321" s="1"/>
      <c r="P321" s="1"/>
      <c r="Q321" s="1"/>
      <c r="R321" s="1"/>
      <c r="S321" s="1"/>
      <c r="T321" s="1"/>
      <c r="U321" s="1"/>
      <c r="V321" s="1"/>
      <c r="W321" s="1"/>
      <c r="X321" s="1"/>
      <c r="Y321" s="1"/>
      <c r="Z321" s="1"/>
    </row>
    <row r="322" ht="14.25" customHeight="1">
      <c r="A322" s="328" t="s">
        <v>2790</v>
      </c>
      <c r="B322" s="329">
        <v>14.0</v>
      </c>
      <c r="C322" s="324"/>
      <c r="D322" s="330">
        <v>4333.0</v>
      </c>
      <c r="E322" s="331" t="s">
        <v>1126</v>
      </c>
      <c r="F322" s="207"/>
      <c r="G322" s="207"/>
      <c r="H322" s="207"/>
      <c r="I322" s="332"/>
      <c r="J322" s="1"/>
      <c r="K322" s="1"/>
      <c r="L322" s="1"/>
      <c r="M322" s="1"/>
      <c r="N322" s="1"/>
      <c r="O322" s="1"/>
      <c r="P322" s="1"/>
      <c r="Q322" s="1"/>
      <c r="R322" s="1"/>
      <c r="S322" s="1"/>
      <c r="T322" s="1"/>
      <c r="U322" s="1"/>
      <c r="V322" s="1"/>
      <c r="W322" s="1"/>
      <c r="X322" s="1"/>
      <c r="Y322" s="1"/>
      <c r="Z322" s="1"/>
    </row>
    <row r="323" ht="14.25" customHeight="1">
      <c r="A323" s="328" t="s">
        <v>2791</v>
      </c>
      <c r="B323" s="329">
        <v>9.0</v>
      </c>
      <c r="C323" s="324"/>
      <c r="D323" s="330">
        <v>4334.0</v>
      </c>
      <c r="E323" s="331" t="s">
        <v>1129</v>
      </c>
      <c r="F323" s="207"/>
      <c r="G323" s="207"/>
      <c r="H323" s="207"/>
      <c r="I323" s="332"/>
      <c r="J323" s="1"/>
      <c r="K323" s="1"/>
      <c r="L323" s="1"/>
      <c r="M323" s="1"/>
      <c r="N323" s="1"/>
      <c r="O323" s="1"/>
      <c r="P323" s="1"/>
      <c r="Q323" s="1"/>
      <c r="R323" s="1"/>
      <c r="S323" s="1"/>
      <c r="T323" s="1"/>
      <c r="U323" s="1"/>
      <c r="V323" s="1"/>
      <c r="W323" s="1"/>
      <c r="X323" s="1"/>
      <c r="Y323" s="1"/>
      <c r="Z323" s="1"/>
    </row>
    <row r="324" ht="14.25" customHeight="1">
      <c r="A324" s="328" t="s">
        <v>2792</v>
      </c>
      <c r="B324" s="329">
        <v>17.0</v>
      </c>
      <c r="C324" s="324"/>
      <c r="D324" s="330">
        <v>4339.0</v>
      </c>
      <c r="E324" s="331" t="s">
        <v>1132</v>
      </c>
      <c r="F324" s="207"/>
      <c r="G324" s="207"/>
      <c r="H324" s="207"/>
      <c r="I324" s="332"/>
      <c r="J324" s="1"/>
      <c r="K324" s="1"/>
      <c r="L324" s="1"/>
      <c r="M324" s="1"/>
      <c r="N324" s="1"/>
      <c r="O324" s="1"/>
      <c r="P324" s="1"/>
      <c r="Q324" s="1"/>
      <c r="R324" s="1"/>
      <c r="S324" s="1"/>
      <c r="T324" s="1"/>
      <c r="U324" s="1"/>
      <c r="V324" s="1"/>
      <c r="W324" s="1"/>
      <c r="X324" s="1"/>
      <c r="Y324" s="1"/>
      <c r="Z324" s="1"/>
    </row>
    <row r="325" ht="14.25" customHeight="1">
      <c r="A325" s="328" t="s">
        <v>2793</v>
      </c>
      <c r="B325" s="329">
        <v>16.0</v>
      </c>
      <c r="C325" s="324"/>
      <c r="D325" s="330">
        <v>4391.0</v>
      </c>
      <c r="E325" s="331" t="s">
        <v>1135</v>
      </c>
      <c r="F325" s="207"/>
      <c r="G325" s="207"/>
      <c r="H325" s="207"/>
      <c r="I325" s="332"/>
      <c r="J325" s="1"/>
      <c r="K325" s="1"/>
      <c r="L325" s="1"/>
      <c r="M325" s="1"/>
      <c r="N325" s="1"/>
      <c r="O325" s="1"/>
      <c r="P325" s="1"/>
      <c r="Q325" s="1"/>
      <c r="R325" s="1"/>
      <c r="S325" s="1"/>
      <c r="T325" s="1"/>
      <c r="U325" s="1"/>
      <c r="V325" s="1"/>
      <c r="W325" s="1"/>
      <c r="X325" s="1"/>
      <c r="Y325" s="1"/>
      <c r="Z325" s="1"/>
    </row>
    <row r="326" ht="14.25" customHeight="1">
      <c r="A326" s="328" t="s">
        <v>2794</v>
      </c>
      <c r="B326" s="329">
        <v>4.0</v>
      </c>
      <c r="C326" s="324"/>
      <c r="D326" s="330">
        <v>4399.0</v>
      </c>
      <c r="E326" s="331" t="s">
        <v>1138</v>
      </c>
      <c r="F326" s="207"/>
      <c r="G326" s="207"/>
      <c r="H326" s="207"/>
      <c r="I326" s="332"/>
      <c r="J326" s="1"/>
      <c r="K326" s="1"/>
      <c r="L326" s="1"/>
      <c r="M326" s="1"/>
      <c r="N326" s="1"/>
      <c r="O326" s="1"/>
      <c r="P326" s="1"/>
      <c r="Q326" s="1"/>
      <c r="R326" s="1"/>
      <c r="S326" s="1"/>
      <c r="T326" s="1"/>
      <c r="U326" s="1"/>
      <c r="V326" s="1"/>
      <c r="W326" s="1"/>
      <c r="X326" s="1"/>
      <c r="Y326" s="1"/>
      <c r="Z326" s="1"/>
    </row>
    <row r="327" ht="14.25" customHeight="1">
      <c r="A327" s="328" t="s">
        <v>2795</v>
      </c>
      <c r="B327" s="329">
        <v>13.0</v>
      </c>
      <c r="C327" s="324"/>
      <c r="D327" s="330">
        <v>4511.0</v>
      </c>
      <c r="E327" s="331" t="s">
        <v>1141</v>
      </c>
      <c r="F327" s="207"/>
      <c r="G327" s="207"/>
      <c r="H327" s="207"/>
      <c r="I327" s="332"/>
      <c r="J327" s="1"/>
      <c r="K327" s="1"/>
      <c r="L327" s="1"/>
      <c r="M327" s="1"/>
      <c r="N327" s="1"/>
      <c r="O327" s="1"/>
      <c r="P327" s="1"/>
      <c r="Q327" s="1"/>
      <c r="R327" s="1"/>
      <c r="S327" s="1"/>
      <c r="T327" s="1"/>
      <c r="U327" s="1"/>
      <c r="V327" s="1"/>
      <c r="W327" s="1"/>
      <c r="X327" s="1"/>
      <c r="Y327" s="1"/>
      <c r="Z327" s="1"/>
    </row>
    <row r="328" ht="14.25" customHeight="1">
      <c r="A328" s="328" t="s">
        <v>2796</v>
      </c>
      <c r="B328" s="329">
        <v>13.0</v>
      </c>
      <c r="C328" s="324"/>
      <c r="D328" s="330">
        <v>4519.0</v>
      </c>
      <c r="E328" s="331" t="s">
        <v>1144</v>
      </c>
      <c r="F328" s="207"/>
      <c r="G328" s="207"/>
      <c r="H328" s="207"/>
      <c r="I328" s="332"/>
      <c r="J328" s="1"/>
      <c r="K328" s="1"/>
      <c r="L328" s="1"/>
      <c r="M328" s="1"/>
      <c r="N328" s="1"/>
      <c r="O328" s="1"/>
      <c r="P328" s="1"/>
      <c r="Q328" s="1"/>
      <c r="R328" s="1"/>
      <c r="S328" s="1"/>
      <c r="T328" s="1"/>
      <c r="U328" s="1"/>
      <c r="V328" s="1"/>
      <c r="W328" s="1"/>
      <c r="X328" s="1"/>
      <c r="Y328" s="1"/>
      <c r="Z328" s="1"/>
    </row>
    <row r="329" ht="14.25" customHeight="1">
      <c r="A329" s="328" t="s">
        <v>2797</v>
      </c>
      <c r="B329" s="329">
        <v>11.0</v>
      </c>
      <c r="C329" s="324"/>
      <c r="D329" s="330">
        <v>4520.0</v>
      </c>
      <c r="E329" s="331" t="s">
        <v>1147</v>
      </c>
      <c r="F329" s="207"/>
      <c r="G329" s="207"/>
      <c r="H329" s="207"/>
      <c r="I329" s="332"/>
      <c r="J329" s="1"/>
      <c r="K329" s="1"/>
      <c r="L329" s="1"/>
      <c r="M329" s="1"/>
      <c r="N329" s="1"/>
      <c r="O329" s="1"/>
      <c r="P329" s="1"/>
      <c r="Q329" s="1"/>
      <c r="R329" s="1"/>
      <c r="S329" s="1"/>
      <c r="T329" s="1"/>
      <c r="U329" s="1"/>
      <c r="V329" s="1"/>
      <c r="W329" s="1"/>
      <c r="X329" s="1"/>
      <c r="Y329" s="1"/>
      <c r="Z329" s="1"/>
    </row>
    <row r="330" ht="14.25" customHeight="1">
      <c r="A330" s="328" t="s">
        <v>2798</v>
      </c>
      <c r="B330" s="329">
        <v>13.0</v>
      </c>
      <c r="C330" s="324"/>
      <c r="D330" s="330">
        <v>4531.0</v>
      </c>
      <c r="E330" s="331" t="s">
        <v>1150</v>
      </c>
      <c r="F330" s="207"/>
      <c r="G330" s="207"/>
      <c r="H330" s="207"/>
      <c r="I330" s="332"/>
      <c r="J330" s="1"/>
      <c r="K330" s="1"/>
      <c r="L330" s="1"/>
      <c r="M330" s="1"/>
      <c r="N330" s="1"/>
      <c r="O330" s="1"/>
      <c r="P330" s="1"/>
      <c r="Q330" s="1"/>
      <c r="R330" s="1"/>
      <c r="S330" s="1"/>
      <c r="T330" s="1"/>
      <c r="U330" s="1"/>
      <c r="V330" s="1"/>
      <c r="W330" s="1"/>
      <c r="X330" s="1"/>
      <c r="Y330" s="1"/>
      <c r="Z330" s="1"/>
    </row>
    <row r="331" ht="14.25" customHeight="1">
      <c r="A331" s="328" t="s">
        <v>2799</v>
      </c>
      <c r="B331" s="329">
        <v>18.0</v>
      </c>
      <c r="C331" s="324"/>
      <c r="D331" s="330">
        <v>4532.0</v>
      </c>
      <c r="E331" s="331" t="s">
        <v>1153</v>
      </c>
      <c r="F331" s="207"/>
      <c r="G331" s="207"/>
      <c r="H331" s="207"/>
      <c r="I331" s="332"/>
      <c r="J331" s="1"/>
      <c r="K331" s="1"/>
      <c r="L331" s="1"/>
      <c r="M331" s="1"/>
      <c r="N331" s="1"/>
      <c r="O331" s="1"/>
      <c r="P331" s="1"/>
      <c r="Q331" s="1"/>
      <c r="R331" s="1"/>
      <c r="S331" s="1"/>
      <c r="T331" s="1"/>
      <c r="U331" s="1"/>
      <c r="V331" s="1"/>
      <c r="W331" s="1"/>
      <c r="X331" s="1"/>
      <c r="Y331" s="1"/>
      <c r="Z331" s="1"/>
    </row>
    <row r="332" ht="27.75" customHeight="1">
      <c r="A332" s="328" t="s">
        <v>2800</v>
      </c>
      <c r="B332" s="329">
        <v>9.0</v>
      </c>
      <c r="C332" s="324"/>
      <c r="D332" s="330">
        <v>4540.0</v>
      </c>
      <c r="E332" s="331" t="s">
        <v>1156</v>
      </c>
      <c r="F332" s="207"/>
      <c r="G332" s="207"/>
      <c r="H332" s="207"/>
      <c r="I332" s="332"/>
      <c r="J332" s="1"/>
      <c r="K332" s="1"/>
      <c r="L332" s="1"/>
      <c r="M332" s="1"/>
      <c r="N332" s="1"/>
      <c r="O332" s="1"/>
      <c r="P332" s="1"/>
      <c r="Q332" s="1"/>
      <c r="R332" s="1"/>
      <c r="S332" s="1"/>
      <c r="T332" s="1"/>
      <c r="U332" s="1"/>
      <c r="V332" s="1"/>
      <c r="W332" s="1"/>
      <c r="X332" s="1"/>
      <c r="Y332" s="1"/>
      <c r="Z332" s="1"/>
    </row>
    <row r="333" ht="27.75" customHeight="1">
      <c r="A333" s="328" t="s">
        <v>2801</v>
      </c>
      <c r="B333" s="329">
        <v>6.0</v>
      </c>
      <c r="C333" s="324"/>
      <c r="D333" s="330">
        <v>4611.0</v>
      </c>
      <c r="E333" s="331" t="s">
        <v>1159</v>
      </c>
      <c r="F333" s="207"/>
      <c r="G333" s="207"/>
      <c r="H333" s="207"/>
      <c r="I333" s="332"/>
      <c r="J333" s="1"/>
      <c r="K333" s="1"/>
      <c r="L333" s="1"/>
      <c r="M333" s="1"/>
      <c r="N333" s="1"/>
      <c r="O333" s="1"/>
      <c r="P333" s="1"/>
      <c r="Q333" s="1"/>
      <c r="R333" s="1"/>
      <c r="S333" s="1"/>
      <c r="T333" s="1"/>
      <c r="U333" s="1"/>
      <c r="V333" s="1"/>
      <c r="W333" s="1"/>
      <c r="X333" s="1"/>
      <c r="Y333" s="1"/>
      <c r="Z333" s="1"/>
    </row>
    <row r="334" ht="14.25" customHeight="1">
      <c r="A334" s="328" t="s">
        <v>2802</v>
      </c>
      <c r="B334" s="329">
        <v>14.0</v>
      </c>
      <c r="C334" s="324"/>
      <c r="D334" s="330">
        <v>4612.0</v>
      </c>
      <c r="E334" s="333" t="s">
        <v>1162</v>
      </c>
      <c r="F334" s="207"/>
      <c r="G334" s="207"/>
      <c r="H334" s="207"/>
      <c r="I334" s="332"/>
      <c r="J334" s="1"/>
      <c r="K334" s="1"/>
      <c r="L334" s="1"/>
      <c r="M334" s="1"/>
      <c r="N334" s="1"/>
      <c r="O334" s="1"/>
      <c r="P334" s="1"/>
      <c r="Q334" s="1"/>
      <c r="R334" s="1"/>
      <c r="S334" s="1"/>
      <c r="T334" s="1"/>
      <c r="U334" s="1"/>
      <c r="V334" s="1"/>
      <c r="W334" s="1"/>
      <c r="X334" s="1"/>
      <c r="Y334" s="1"/>
      <c r="Z334" s="1"/>
    </row>
    <row r="335" ht="14.25" customHeight="1">
      <c r="A335" s="328" t="s">
        <v>2803</v>
      </c>
      <c r="B335" s="329">
        <v>5.0</v>
      </c>
      <c r="C335" s="324"/>
      <c r="D335" s="330">
        <v>4613.0</v>
      </c>
      <c r="E335" s="333" t="s">
        <v>1165</v>
      </c>
      <c r="F335" s="207"/>
      <c r="G335" s="207"/>
      <c r="H335" s="207"/>
      <c r="I335" s="332"/>
      <c r="J335" s="1"/>
      <c r="K335" s="1"/>
      <c r="L335" s="1"/>
      <c r="M335" s="1"/>
      <c r="N335" s="1"/>
      <c r="O335" s="1"/>
      <c r="P335" s="1"/>
      <c r="Q335" s="1"/>
      <c r="R335" s="1"/>
      <c r="S335" s="1"/>
      <c r="T335" s="1"/>
      <c r="U335" s="1"/>
      <c r="V335" s="1"/>
      <c r="W335" s="1"/>
      <c r="X335" s="1"/>
      <c r="Y335" s="1"/>
      <c r="Z335" s="1"/>
    </row>
    <row r="336" ht="14.25" customHeight="1">
      <c r="A336" s="328" t="s">
        <v>2804</v>
      </c>
      <c r="B336" s="329">
        <v>14.0</v>
      </c>
      <c r="C336" s="324"/>
      <c r="D336" s="330">
        <v>4614.0</v>
      </c>
      <c r="E336" s="333" t="s">
        <v>1168</v>
      </c>
      <c r="F336" s="207"/>
      <c r="G336" s="207"/>
      <c r="H336" s="207"/>
      <c r="I336" s="332"/>
      <c r="J336" s="1"/>
      <c r="K336" s="1"/>
      <c r="L336" s="1"/>
      <c r="M336" s="1"/>
      <c r="N336" s="1"/>
      <c r="O336" s="1"/>
      <c r="P336" s="1"/>
      <c r="Q336" s="1"/>
      <c r="R336" s="1"/>
      <c r="S336" s="1"/>
      <c r="T336" s="1"/>
      <c r="U336" s="1"/>
      <c r="V336" s="1"/>
      <c r="W336" s="1"/>
      <c r="X336" s="1"/>
      <c r="Y336" s="1"/>
      <c r="Z336" s="1"/>
    </row>
    <row r="337" ht="14.25" customHeight="1">
      <c r="A337" s="328" t="s">
        <v>2805</v>
      </c>
      <c r="B337" s="329">
        <v>3.0</v>
      </c>
      <c r="C337" s="324"/>
      <c r="D337" s="330">
        <v>4615.0</v>
      </c>
      <c r="E337" s="331" t="s">
        <v>1171</v>
      </c>
      <c r="F337" s="207"/>
      <c r="G337" s="207"/>
      <c r="H337" s="207"/>
      <c r="I337" s="332"/>
      <c r="J337" s="1"/>
      <c r="K337" s="1"/>
      <c r="L337" s="1"/>
      <c r="M337" s="1"/>
      <c r="N337" s="1"/>
      <c r="O337" s="1"/>
      <c r="P337" s="1"/>
      <c r="Q337" s="1"/>
      <c r="R337" s="1"/>
      <c r="S337" s="1"/>
      <c r="T337" s="1"/>
      <c r="U337" s="1"/>
      <c r="V337" s="1"/>
      <c r="W337" s="1"/>
      <c r="X337" s="1"/>
      <c r="Y337" s="1"/>
      <c r="Z337" s="1"/>
    </row>
    <row r="338" ht="14.25" customHeight="1">
      <c r="A338" s="328" t="s">
        <v>2806</v>
      </c>
      <c r="B338" s="329">
        <v>2.0</v>
      </c>
      <c r="C338" s="324"/>
      <c r="D338" s="330">
        <v>4616.0</v>
      </c>
      <c r="E338" s="331" t="s">
        <v>1174</v>
      </c>
      <c r="F338" s="207"/>
      <c r="G338" s="207"/>
      <c r="H338" s="207"/>
      <c r="I338" s="332"/>
      <c r="J338" s="1"/>
      <c r="K338" s="1"/>
      <c r="L338" s="1"/>
      <c r="M338" s="1"/>
      <c r="N338" s="1"/>
      <c r="O338" s="1"/>
      <c r="P338" s="1"/>
      <c r="Q338" s="1"/>
      <c r="R338" s="1"/>
      <c r="S338" s="1"/>
      <c r="T338" s="1"/>
      <c r="U338" s="1"/>
      <c r="V338" s="1"/>
      <c r="W338" s="1"/>
      <c r="X338" s="1"/>
      <c r="Y338" s="1"/>
      <c r="Z338" s="1"/>
    </row>
    <row r="339" ht="14.25" customHeight="1">
      <c r="A339" s="328" t="s">
        <v>2807</v>
      </c>
      <c r="B339" s="329">
        <v>18.0</v>
      </c>
      <c r="C339" s="324"/>
      <c r="D339" s="330">
        <v>4617.0</v>
      </c>
      <c r="E339" s="331" t="s">
        <v>1177</v>
      </c>
      <c r="F339" s="207"/>
      <c r="G339" s="207"/>
      <c r="H339" s="207"/>
      <c r="I339" s="332"/>
      <c r="J339" s="1"/>
      <c r="K339" s="1"/>
      <c r="L339" s="1"/>
      <c r="M339" s="1"/>
      <c r="N339" s="1"/>
      <c r="O339" s="1"/>
      <c r="P339" s="1"/>
      <c r="Q339" s="1"/>
      <c r="R339" s="1"/>
      <c r="S339" s="1"/>
      <c r="T339" s="1"/>
      <c r="U339" s="1"/>
      <c r="V339" s="1"/>
      <c r="W339" s="1"/>
      <c r="X339" s="1"/>
      <c r="Y339" s="1"/>
      <c r="Z339" s="1"/>
    </row>
    <row r="340" ht="14.25" customHeight="1">
      <c r="A340" s="328" t="s">
        <v>2808</v>
      </c>
      <c r="B340" s="329">
        <v>15.0</v>
      </c>
      <c r="C340" s="324"/>
      <c r="D340" s="330">
        <v>4618.0</v>
      </c>
      <c r="E340" s="331" t="s">
        <v>1180</v>
      </c>
      <c r="F340" s="207"/>
      <c r="G340" s="207"/>
      <c r="H340" s="207"/>
      <c r="I340" s="332"/>
      <c r="J340" s="1"/>
      <c r="K340" s="1"/>
      <c r="L340" s="1"/>
      <c r="M340" s="1"/>
      <c r="N340" s="1"/>
      <c r="O340" s="1"/>
      <c r="P340" s="1"/>
      <c r="Q340" s="1"/>
      <c r="R340" s="1"/>
      <c r="S340" s="1"/>
      <c r="T340" s="1"/>
      <c r="U340" s="1"/>
      <c r="V340" s="1"/>
      <c r="W340" s="1"/>
      <c r="X340" s="1"/>
      <c r="Y340" s="1"/>
      <c r="Z340" s="1"/>
    </row>
    <row r="341" ht="14.25" customHeight="1">
      <c r="A341" s="328" t="s">
        <v>2809</v>
      </c>
      <c r="B341" s="329">
        <v>1.0</v>
      </c>
      <c r="C341" s="324"/>
      <c r="D341" s="330">
        <v>4619.0</v>
      </c>
      <c r="E341" s="331" t="s">
        <v>1183</v>
      </c>
      <c r="F341" s="207"/>
      <c r="G341" s="207"/>
      <c r="H341" s="207"/>
      <c r="I341" s="332"/>
      <c r="J341" s="1"/>
      <c r="K341" s="1"/>
      <c r="L341" s="1"/>
      <c r="M341" s="1"/>
      <c r="N341" s="1"/>
      <c r="O341" s="1"/>
      <c r="P341" s="1"/>
      <c r="Q341" s="1"/>
      <c r="R341" s="1"/>
      <c r="S341" s="1"/>
      <c r="T341" s="1"/>
      <c r="U341" s="1"/>
      <c r="V341" s="1"/>
      <c r="W341" s="1"/>
      <c r="X341" s="1"/>
      <c r="Y341" s="1"/>
      <c r="Z341" s="1"/>
    </row>
    <row r="342" ht="14.25" customHeight="1">
      <c r="A342" s="328" t="s">
        <v>2810</v>
      </c>
      <c r="B342" s="329">
        <v>10.0</v>
      </c>
      <c r="C342" s="324"/>
      <c r="D342" s="330">
        <v>4621.0</v>
      </c>
      <c r="E342" s="331" t="s">
        <v>1186</v>
      </c>
      <c r="F342" s="207"/>
      <c r="G342" s="207"/>
      <c r="H342" s="207"/>
      <c r="I342" s="332"/>
      <c r="J342" s="1"/>
      <c r="K342" s="1"/>
      <c r="L342" s="1"/>
      <c r="M342" s="1"/>
      <c r="N342" s="1"/>
      <c r="O342" s="1"/>
      <c r="P342" s="1"/>
      <c r="Q342" s="1"/>
      <c r="R342" s="1"/>
      <c r="S342" s="1"/>
      <c r="T342" s="1"/>
      <c r="U342" s="1"/>
      <c r="V342" s="1"/>
      <c r="W342" s="1"/>
      <c r="X342" s="1"/>
      <c r="Y342" s="1"/>
      <c r="Z342" s="1"/>
    </row>
    <row r="343" ht="14.25" customHeight="1">
      <c r="A343" s="328" t="s">
        <v>2811</v>
      </c>
      <c r="B343" s="329">
        <v>4.0</v>
      </c>
      <c r="C343" s="324"/>
      <c r="D343" s="330">
        <v>4622.0</v>
      </c>
      <c r="E343" s="331" t="s">
        <v>1189</v>
      </c>
      <c r="F343" s="207"/>
      <c r="G343" s="207"/>
      <c r="H343" s="207"/>
      <c r="I343" s="332"/>
      <c r="J343" s="1"/>
      <c r="K343" s="1"/>
      <c r="L343" s="1"/>
      <c r="M343" s="1"/>
      <c r="N343" s="1"/>
      <c r="O343" s="1"/>
      <c r="P343" s="1"/>
      <c r="Q343" s="1"/>
      <c r="R343" s="1"/>
      <c r="S343" s="1"/>
      <c r="T343" s="1"/>
      <c r="U343" s="1"/>
      <c r="V343" s="1"/>
      <c r="W343" s="1"/>
      <c r="X343" s="1"/>
      <c r="Y343" s="1"/>
      <c r="Z343" s="1"/>
    </row>
    <row r="344" ht="14.25" customHeight="1">
      <c r="A344" s="328" t="s">
        <v>2812</v>
      </c>
      <c r="B344" s="329">
        <v>11.0</v>
      </c>
      <c r="C344" s="324"/>
      <c r="D344" s="330">
        <v>4623.0</v>
      </c>
      <c r="E344" s="331" t="s">
        <v>1192</v>
      </c>
      <c r="F344" s="207"/>
      <c r="G344" s="207"/>
      <c r="H344" s="207"/>
      <c r="I344" s="332"/>
      <c r="J344" s="1"/>
      <c r="K344" s="1"/>
      <c r="L344" s="1"/>
      <c r="M344" s="1"/>
      <c r="N344" s="1"/>
      <c r="O344" s="1"/>
      <c r="P344" s="1"/>
      <c r="Q344" s="1"/>
      <c r="R344" s="1"/>
      <c r="S344" s="1"/>
      <c r="T344" s="1"/>
      <c r="U344" s="1"/>
      <c r="V344" s="1"/>
      <c r="W344" s="1"/>
      <c r="X344" s="1"/>
      <c r="Y344" s="1"/>
      <c r="Z344" s="1"/>
    </row>
    <row r="345" ht="14.25" customHeight="1">
      <c r="A345" s="328" t="s">
        <v>2813</v>
      </c>
      <c r="B345" s="329">
        <v>9.0</v>
      </c>
      <c r="C345" s="324"/>
      <c r="D345" s="330">
        <v>4624.0</v>
      </c>
      <c r="E345" s="331" t="s">
        <v>1195</v>
      </c>
      <c r="F345" s="207"/>
      <c r="G345" s="207"/>
      <c r="H345" s="207"/>
      <c r="I345" s="332"/>
      <c r="J345" s="1"/>
      <c r="K345" s="1"/>
      <c r="L345" s="1"/>
      <c r="M345" s="1"/>
      <c r="N345" s="1"/>
      <c r="O345" s="1"/>
      <c r="P345" s="1"/>
      <c r="Q345" s="1"/>
      <c r="R345" s="1"/>
      <c r="S345" s="1"/>
      <c r="T345" s="1"/>
      <c r="U345" s="1"/>
      <c r="V345" s="1"/>
      <c r="W345" s="1"/>
      <c r="X345" s="1"/>
      <c r="Y345" s="1"/>
      <c r="Z345" s="1"/>
    </row>
    <row r="346" ht="14.25" customHeight="1">
      <c r="A346" s="328" t="s">
        <v>2814</v>
      </c>
      <c r="B346" s="329">
        <v>19.0</v>
      </c>
      <c r="C346" s="324"/>
      <c r="D346" s="330">
        <v>4631.0</v>
      </c>
      <c r="E346" s="331" t="s">
        <v>1198</v>
      </c>
      <c r="F346" s="207"/>
      <c r="G346" s="207"/>
      <c r="H346" s="207"/>
      <c r="I346" s="332"/>
      <c r="J346" s="1"/>
      <c r="K346" s="1"/>
      <c r="L346" s="1"/>
      <c r="M346" s="1"/>
      <c r="N346" s="1"/>
      <c r="O346" s="1"/>
      <c r="P346" s="1"/>
      <c r="Q346" s="1"/>
      <c r="R346" s="1"/>
      <c r="S346" s="1"/>
      <c r="T346" s="1"/>
      <c r="U346" s="1"/>
      <c r="V346" s="1"/>
      <c r="W346" s="1"/>
      <c r="X346" s="1"/>
      <c r="Y346" s="1"/>
      <c r="Z346" s="1"/>
    </row>
    <row r="347" ht="14.25" customHeight="1">
      <c r="A347" s="328" t="s">
        <v>2815</v>
      </c>
      <c r="B347" s="329">
        <v>17.0</v>
      </c>
      <c r="C347" s="324"/>
      <c r="D347" s="330">
        <v>4632.0</v>
      </c>
      <c r="E347" s="331" t="s">
        <v>1201</v>
      </c>
      <c r="F347" s="207"/>
      <c r="G347" s="207"/>
      <c r="H347" s="207"/>
      <c r="I347" s="332"/>
      <c r="J347" s="1"/>
      <c r="K347" s="1"/>
      <c r="L347" s="1"/>
      <c r="M347" s="1"/>
      <c r="N347" s="1"/>
      <c r="O347" s="1"/>
      <c r="P347" s="1"/>
      <c r="Q347" s="1"/>
      <c r="R347" s="1"/>
      <c r="S347" s="1"/>
      <c r="T347" s="1"/>
      <c r="U347" s="1"/>
      <c r="V347" s="1"/>
      <c r="W347" s="1"/>
      <c r="X347" s="1"/>
      <c r="Y347" s="1"/>
      <c r="Z347" s="1"/>
    </row>
    <row r="348" ht="14.25" customHeight="1">
      <c r="A348" s="328" t="s">
        <v>2816</v>
      </c>
      <c r="B348" s="329">
        <v>12.0</v>
      </c>
      <c r="C348" s="324"/>
      <c r="D348" s="330">
        <v>4633.0</v>
      </c>
      <c r="E348" s="333" t="s">
        <v>1204</v>
      </c>
      <c r="F348" s="207"/>
      <c r="G348" s="207"/>
      <c r="H348" s="207"/>
      <c r="I348" s="332"/>
      <c r="J348" s="1"/>
      <c r="K348" s="1"/>
      <c r="L348" s="1"/>
      <c r="M348" s="1"/>
      <c r="N348" s="1"/>
      <c r="O348" s="1"/>
      <c r="P348" s="1"/>
      <c r="Q348" s="1"/>
      <c r="R348" s="1"/>
      <c r="S348" s="1"/>
      <c r="T348" s="1"/>
      <c r="U348" s="1"/>
      <c r="V348" s="1"/>
      <c r="W348" s="1"/>
      <c r="X348" s="1"/>
      <c r="Y348" s="1"/>
      <c r="Z348" s="1"/>
    </row>
    <row r="349" ht="14.25" customHeight="1">
      <c r="A349" s="328" t="s">
        <v>2817</v>
      </c>
      <c r="B349" s="329">
        <v>17.0</v>
      </c>
      <c r="C349" s="324"/>
      <c r="D349" s="330">
        <v>4634.0</v>
      </c>
      <c r="E349" s="331" t="s">
        <v>1207</v>
      </c>
      <c r="F349" s="207"/>
      <c r="G349" s="207"/>
      <c r="H349" s="207"/>
      <c r="I349" s="332"/>
      <c r="J349" s="1"/>
      <c r="K349" s="1"/>
      <c r="L349" s="1"/>
      <c r="M349" s="1"/>
      <c r="N349" s="1"/>
      <c r="O349" s="1"/>
      <c r="P349" s="1"/>
      <c r="Q349" s="1"/>
      <c r="R349" s="1"/>
      <c r="S349" s="1"/>
      <c r="T349" s="1"/>
      <c r="U349" s="1"/>
      <c r="V349" s="1"/>
      <c r="W349" s="1"/>
      <c r="X349" s="1"/>
      <c r="Y349" s="1"/>
      <c r="Z349" s="1"/>
    </row>
    <row r="350" ht="14.25" customHeight="1">
      <c r="A350" s="328" t="s">
        <v>2818</v>
      </c>
      <c r="B350" s="329">
        <v>14.0</v>
      </c>
      <c r="C350" s="324"/>
      <c r="D350" s="330">
        <v>4635.0</v>
      </c>
      <c r="E350" s="331" t="s">
        <v>1210</v>
      </c>
      <c r="F350" s="207"/>
      <c r="G350" s="207"/>
      <c r="H350" s="207"/>
      <c r="I350" s="332"/>
      <c r="J350" s="1"/>
      <c r="K350" s="1"/>
      <c r="L350" s="1"/>
      <c r="M350" s="1"/>
      <c r="N350" s="1"/>
      <c r="O350" s="1"/>
      <c r="P350" s="1"/>
      <c r="Q350" s="1"/>
      <c r="R350" s="1"/>
      <c r="S350" s="1"/>
      <c r="T350" s="1"/>
      <c r="U350" s="1"/>
      <c r="V350" s="1"/>
      <c r="W350" s="1"/>
      <c r="X350" s="1"/>
      <c r="Y350" s="1"/>
      <c r="Z350" s="1"/>
    </row>
    <row r="351" ht="14.25" customHeight="1">
      <c r="A351" s="328" t="s">
        <v>2819</v>
      </c>
      <c r="B351" s="329">
        <v>14.0</v>
      </c>
      <c r="C351" s="324"/>
      <c r="D351" s="330">
        <v>4636.0</v>
      </c>
      <c r="E351" s="331" t="s">
        <v>1213</v>
      </c>
      <c r="F351" s="207"/>
      <c r="G351" s="207"/>
      <c r="H351" s="207"/>
      <c r="I351" s="332"/>
      <c r="J351" s="1"/>
      <c r="K351" s="1"/>
      <c r="L351" s="1"/>
      <c r="M351" s="1"/>
      <c r="N351" s="1"/>
      <c r="O351" s="1"/>
      <c r="P351" s="1"/>
      <c r="Q351" s="1"/>
      <c r="R351" s="1"/>
      <c r="S351" s="1"/>
      <c r="T351" s="1"/>
      <c r="U351" s="1"/>
      <c r="V351" s="1"/>
      <c r="W351" s="1"/>
      <c r="X351" s="1"/>
      <c r="Y351" s="1"/>
      <c r="Z351" s="1"/>
    </row>
    <row r="352" ht="14.25" customHeight="1">
      <c r="A352" s="328" t="s">
        <v>2820</v>
      </c>
      <c r="B352" s="329">
        <v>6.0</v>
      </c>
      <c r="C352" s="324"/>
      <c r="D352" s="330">
        <v>4637.0</v>
      </c>
      <c r="E352" s="331" t="s">
        <v>1216</v>
      </c>
      <c r="F352" s="207"/>
      <c r="G352" s="207"/>
      <c r="H352" s="207"/>
      <c r="I352" s="332"/>
      <c r="J352" s="1"/>
      <c r="K352" s="1"/>
      <c r="L352" s="1"/>
      <c r="M352" s="1"/>
      <c r="N352" s="1"/>
      <c r="O352" s="1"/>
      <c r="P352" s="1"/>
      <c r="Q352" s="1"/>
      <c r="R352" s="1"/>
      <c r="S352" s="1"/>
      <c r="T352" s="1"/>
      <c r="U352" s="1"/>
      <c r="V352" s="1"/>
      <c r="W352" s="1"/>
      <c r="X352" s="1"/>
      <c r="Y352" s="1"/>
      <c r="Z352" s="1"/>
    </row>
    <row r="353" ht="14.25" customHeight="1">
      <c r="A353" s="328" t="s">
        <v>2821</v>
      </c>
      <c r="B353" s="329">
        <v>17.0</v>
      </c>
      <c r="C353" s="324"/>
      <c r="D353" s="330">
        <v>4638.0</v>
      </c>
      <c r="E353" s="331" t="s">
        <v>1219</v>
      </c>
      <c r="F353" s="207"/>
      <c r="G353" s="207"/>
      <c r="H353" s="207"/>
      <c r="I353" s="332"/>
      <c r="J353" s="1"/>
      <c r="K353" s="1"/>
      <c r="L353" s="1"/>
      <c r="M353" s="1"/>
      <c r="N353" s="1"/>
      <c r="O353" s="1"/>
      <c r="P353" s="1"/>
      <c r="Q353" s="1"/>
      <c r="R353" s="1"/>
      <c r="S353" s="1"/>
      <c r="T353" s="1"/>
      <c r="U353" s="1"/>
      <c r="V353" s="1"/>
      <c r="W353" s="1"/>
      <c r="X353" s="1"/>
      <c r="Y353" s="1"/>
      <c r="Z353" s="1"/>
    </row>
    <row r="354" ht="14.25" customHeight="1">
      <c r="A354" s="328" t="s">
        <v>2822</v>
      </c>
      <c r="B354" s="329">
        <v>20.0</v>
      </c>
      <c r="C354" s="324"/>
      <c r="D354" s="330">
        <v>4639.0</v>
      </c>
      <c r="E354" s="331" t="s">
        <v>1222</v>
      </c>
      <c r="F354" s="207"/>
      <c r="G354" s="207"/>
      <c r="H354" s="207"/>
      <c r="I354" s="332"/>
      <c r="J354" s="1"/>
      <c r="K354" s="1"/>
      <c r="L354" s="1"/>
      <c r="M354" s="1"/>
      <c r="N354" s="1"/>
      <c r="O354" s="1"/>
      <c r="P354" s="1"/>
      <c r="Q354" s="1"/>
      <c r="R354" s="1"/>
      <c r="S354" s="1"/>
      <c r="T354" s="1"/>
      <c r="U354" s="1"/>
      <c r="V354" s="1"/>
      <c r="W354" s="1"/>
      <c r="X354" s="1"/>
      <c r="Y354" s="1"/>
      <c r="Z354" s="1"/>
    </row>
    <row r="355" ht="14.25" customHeight="1">
      <c r="A355" s="328" t="s">
        <v>2823</v>
      </c>
      <c r="B355" s="329">
        <v>19.0</v>
      </c>
      <c r="C355" s="324"/>
      <c r="D355" s="330">
        <v>4641.0</v>
      </c>
      <c r="E355" s="331" t="s">
        <v>1225</v>
      </c>
      <c r="F355" s="207"/>
      <c r="G355" s="207"/>
      <c r="H355" s="207"/>
      <c r="I355" s="332"/>
      <c r="J355" s="1"/>
      <c r="K355" s="1"/>
      <c r="L355" s="1"/>
      <c r="M355" s="1"/>
      <c r="N355" s="1"/>
      <c r="O355" s="1"/>
      <c r="P355" s="1"/>
      <c r="Q355" s="1"/>
      <c r="R355" s="1"/>
      <c r="S355" s="1"/>
      <c r="T355" s="1"/>
      <c r="U355" s="1"/>
      <c r="V355" s="1"/>
      <c r="W355" s="1"/>
      <c r="X355" s="1"/>
      <c r="Y355" s="1"/>
      <c r="Z355" s="1"/>
    </row>
    <row r="356" ht="14.25" customHeight="1">
      <c r="A356" s="328" t="s">
        <v>2824</v>
      </c>
      <c r="B356" s="329">
        <v>1.0</v>
      </c>
      <c r="C356" s="324"/>
      <c r="D356" s="330">
        <v>4642.0</v>
      </c>
      <c r="E356" s="331" t="s">
        <v>1228</v>
      </c>
      <c r="F356" s="207"/>
      <c r="G356" s="207"/>
      <c r="H356" s="207"/>
      <c r="I356" s="332"/>
      <c r="J356" s="1"/>
      <c r="K356" s="1"/>
      <c r="L356" s="1"/>
      <c r="M356" s="1"/>
      <c r="N356" s="1"/>
      <c r="O356" s="1"/>
      <c r="P356" s="1"/>
      <c r="Q356" s="1"/>
      <c r="R356" s="1"/>
      <c r="S356" s="1"/>
      <c r="T356" s="1"/>
      <c r="U356" s="1"/>
      <c r="V356" s="1"/>
      <c r="W356" s="1"/>
      <c r="X356" s="1"/>
      <c r="Y356" s="1"/>
      <c r="Z356" s="1"/>
    </row>
    <row r="357" ht="14.25" customHeight="1">
      <c r="A357" s="328" t="s">
        <v>2825</v>
      </c>
      <c r="B357" s="329">
        <v>13.0</v>
      </c>
      <c r="C357" s="324"/>
      <c r="D357" s="330">
        <v>4643.0</v>
      </c>
      <c r="E357" s="331" t="s">
        <v>1231</v>
      </c>
      <c r="F357" s="207"/>
      <c r="G357" s="207"/>
      <c r="H357" s="207"/>
      <c r="I357" s="332"/>
      <c r="J357" s="1"/>
      <c r="K357" s="1"/>
      <c r="L357" s="1"/>
      <c r="M357" s="1"/>
      <c r="N357" s="1"/>
      <c r="O357" s="1"/>
      <c r="P357" s="1"/>
      <c r="Q357" s="1"/>
      <c r="R357" s="1"/>
      <c r="S357" s="1"/>
      <c r="T357" s="1"/>
      <c r="U357" s="1"/>
      <c r="V357" s="1"/>
      <c r="W357" s="1"/>
      <c r="X357" s="1"/>
      <c r="Y357" s="1"/>
      <c r="Z357" s="1"/>
    </row>
    <row r="358" ht="14.25" customHeight="1">
      <c r="A358" s="328" t="s">
        <v>2826</v>
      </c>
      <c r="B358" s="329">
        <v>13.0</v>
      </c>
      <c r="C358" s="324"/>
      <c r="D358" s="330">
        <v>4644.0</v>
      </c>
      <c r="E358" s="331" t="s">
        <v>1234</v>
      </c>
      <c r="F358" s="207"/>
      <c r="G358" s="207"/>
      <c r="H358" s="207"/>
      <c r="I358" s="332"/>
      <c r="J358" s="1"/>
      <c r="K358" s="1"/>
      <c r="L358" s="1"/>
      <c r="M358" s="1"/>
      <c r="N358" s="1"/>
      <c r="O358" s="1"/>
      <c r="P358" s="1"/>
      <c r="Q358" s="1"/>
      <c r="R358" s="1"/>
      <c r="S358" s="1"/>
      <c r="T358" s="1"/>
      <c r="U358" s="1"/>
      <c r="V358" s="1"/>
      <c r="W358" s="1"/>
      <c r="X358" s="1"/>
      <c r="Y358" s="1"/>
      <c r="Z358" s="1"/>
    </row>
    <row r="359" ht="14.25" customHeight="1">
      <c r="A359" s="328" t="s">
        <v>2827</v>
      </c>
      <c r="B359" s="329">
        <v>14.0</v>
      </c>
      <c r="C359" s="324"/>
      <c r="D359" s="330">
        <v>4645.0</v>
      </c>
      <c r="E359" s="331" t="s">
        <v>1237</v>
      </c>
      <c r="F359" s="207"/>
      <c r="G359" s="207"/>
      <c r="H359" s="207"/>
      <c r="I359" s="332"/>
      <c r="J359" s="1"/>
      <c r="K359" s="1"/>
      <c r="L359" s="1"/>
      <c r="M359" s="1"/>
      <c r="N359" s="1"/>
      <c r="O359" s="1"/>
      <c r="P359" s="1"/>
      <c r="Q359" s="1"/>
      <c r="R359" s="1"/>
      <c r="S359" s="1"/>
      <c r="T359" s="1"/>
      <c r="U359" s="1"/>
      <c r="V359" s="1"/>
      <c r="W359" s="1"/>
      <c r="X359" s="1"/>
      <c r="Y359" s="1"/>
      <c r="Z359" s="1"/>
    </row>
    <row r="360" ht="14.25" customHeight="1">
      <c r="A360" s="328" t="s">
        <v>2828</v>
      </c>
      <c r="B360" s="329">
        <v>3.0</v>
      </c>
      <c r="C360" s="324"/>
      <c r="D360" s="330">
        <v>4646.0</v>
      </c>
      <c r="E360" s="331" t="s">
        <v>1240</v>
      </c>
      <c r="F360" s="207"/>
      <c r="G360" s="207"/>
      <c r="H360" s="207"/>
      <c r="I360" s="332"/>
      <c r="J360" s="1"/>
      <c r="K360" s="1"/>
      <c r="L360" s="1"/>
      <c r="M360" s="1"/>
      <c r="N360" s="1"/>
      <c r="O360" s="1"/>
      <c r="P360" s="1"/>
      <c r="Q360" s="1"/>
      <c r="R360" s="1"/>
      <c r="S360" s="1"/>
      <c r="T360" s="1"/>
      <c r="U360" s="1"/>
      <c r="V360" s="1"/>
      <c r="W360" s="1"/>
      <c r="X360" s="1"/>
      <c r="Y360" s="1"/>
      <c r="Z360" s="1"/>
    </row>
    <row r="361" ht="14.25" customHeight="1">
      <c r="A361" s="328" t="s">
        <v>2829</v>
      </c>
      <c r="B361" s="329">
        <v>18.0</v>
      </c>
      <c r="C361" s="324"/>
      <c r="D361" s="330">
        <v>4647.0</v>
      </c>
      <c r="E361" s="331" t="s">
        <v>1243</v>
      </c>
      <c r="F361" s="207"/>
      <c r="G361" s="207"/>
      <c r="H361" s="207"/>
      <c r="I361" s="332"/>
      <c r="J361" s="1"/>
      <c r="K361" s="1"/>
      <c r="L361" s="1"/>
      <c r="M361" s="1"/>
      <c r="N361" s="1"/>
      <c r="O361" s="1"/>
      <c r="P361" s="1"/>
      <c r="Q361" s="1"/>
      <c r="R361" s="1"/>
      <c r="S361" s="1"/>
      <c r="T361" s="1"/>
      <c r="U361" s="1"/>
      <c r="V361" s="1"/>
      <c r="W361" s="1"/>
      <c r="X361" s="1"/>
      <c r="Y361" s="1"/>
      <c r="Z361" s="1"/>
    </row>
    <row r="362" ht="14.25" customHeight="1">
      <c r="A362" s="328" t="s">
        <v>2830</v>
      </c>
      <c r="B362" s="329">
        <v>13.0</v>
      </c>
      <c r="C362" s="324"/>
      <c r="D362" s="330">
        <v>4648.0</v>
      </c>
      <c r="E362" s="331" t="s">
        <v>1246</v>
      </c>
      <c r="F362" s="207"/>
      <c r="G362" s="207"/>
      <c r="H362" s="207"/>
      <c r="I362" s="332"/>
      <c r="J362" s="1"/>
      <c r="K362" s="1"/>
      <c r="L362" s="1"/>
      <c r="M362" s="1"/>
      <c r="N362" s="1"/>
      <c r="O362" s="1"/>
      <c r="P362" s="1"/>
      <c r="Q362" s="1"/>
      <c r="R362" s="1"/>
      <c r="S362" s="1"/>
      <c r="T362" s="1"/>
      <c r="U362" s="1"/>
      <c r="V362" s="1"/>
      <c r="W362" s="1"/>
      <c r="X362" s="1"/>
      <c r="Y362" s="1"/>
      <c r="Z362" s="1"/>
    </row>
    <row r="363" ht="14.25" customHeight="1">
      <c r="A363" s="328" t="s">
        <v>2831</v>
      </c>
      <c r="B363" s="329">
        <v>17.0</v>
      </c>
      <c r="C363" s="324"/>
      <c r="D363" s="330">
        <v>4649.0</v>
      </c>
      <c r="E363" s="331" t="s">
        <v>1249</v>
      </c>
      <c r="F363" s="207"/>
      <c r="G363" s="207"/>
      <c r="H363" s="207"/>
      <c r="I363" s="332"/>
      <c r="J363" s="1"/>
      <c r="K363" s="1"/>
      <c r="L363" s="1"/>
      <c r="M363" s="1"/>
      <c r="N363" s="1"/>
      <c r="O363" s="1"/>
      <c r="P363" s="1"/>
      <c r="Q363" s="1"/>
      <c r="R363" s="1"/>
      <c r="S363" s="1"/>
      <c r="T363" s="1"/>
      <c r="U363" s="1"/>
      <c r="V363" s="1"/>
      <c r="W363" s="1"/>
      <c r="X363" s="1"/>
      <c r="Y363" s="1"/>
      <c r="Z363" s="1"/>
    </row>
    <row r="364" ht="14.25" customHeight="1">
      <c r="A364" s="328" t="s">
        <v>2832</v>
      </c>
      <c r="B364" s="329">
        <v>13.0</v>
      </c>
      <c r="C364" s="324"/>
      <c r="D364" s="330">
        <v>4651.0</v>
      </c>
      <c r="E364" s="331" t="s">
        <v>1252</v>
      </c>
      <c r="F364" s="207"/>
      <c r="G364" s="207"/>
      <c r="H364" s="207"/>
      <c r="I364" s="332"/>
      <c r="J364" s="1"/>
      <c r="K364" s="1"/>
      <c r="L364" s="1"/>
      <c r="M364" s="1"/>
      <c r="N364" s="1"/>
      <c r="O364" s="1"/>
      <c r="P364" s="1"/>
      <c r="Q364" s="1"/>
      <c r="R364" s="1"/>
      <c r="S364" s="1"/>
      <c r="T364" s="1"/>
      <c r="U364" s="1"/>
      <c r="V364" s="1"/>
      <c r="W364" s="1"/>
      <c r="X364" s="1"/>
      <c r="Y364" s="1"/>
      <c r="Z364" s="1"/>
    </row>
    <row r="365" ht="14.25" customHeight="1">
      <c r="A365" s="328" t="s">
        <v>2833</v>
      </c>
      <c r="B365" s="329">
        <v>11.0</v>
      </c>
      <c r="C365" s="324"/>
      <c r="D365" s="330">
        <v>4652.0</v>
      </c>
      <c r="E365" s="331" t="s">
        <v>1255</v>
      </c>
      <c r="F365" s="207"/>
      <c r="G365" s="207"/>
      <c r="H365" s="207"/>
      <c r="I365" s="332"/>
      <c r="J365" s="1"/>
      <c r="K365" s="1"/>
      <c r="L365" s="1"/>
      <c r="M365" s="1"/>
      <c r="N365" s="1"/>
      <c r="O365" s="1"/>
      <c r="P365" s="1"/>
      <c r="Q365" s="1"/>
      <c r="R365" s="1"/>
      <c r="S365" s="1"/>
      <c r="T365" s="1"/>
      <c r="U365" s="1"/>
      <c r="V365" s="1"/>
      <c r="W365" s="1"/>
      <c r="X365" s="1"/>
      <c r="Y365" s="1"/>
      <c r="Z365" s="1"/>
    </row>
    <row r="366" ht="14.25" customHeight="1">
      <c r="A366" s="328" t="s">
        <v>2834</v>
      </c>
      <c r="B366" s="329">
        <v>2.0</v>
      </c>
      <c r="C366" s="324"/>
      <c r="D366" s="330">
        <v>4661.0</v>
      </c>
      <c r="E366" s="331" t="s">
        <v>1258</v>
      </c>
      <c r="F366" s="207"/>
      <c r="G366" s="207"/>
      <c r="H366" s="207"/>
      <c r="I366" s="332"/>
      <c r="J366" s="1"/>
      <c r="K366" s="1"/>
      <c r="L366" s="1"/>
      <c r="M366" s="1"/>
      <c r="N366" s="1"/>
      <c r="O366" s="1"/>
      <c r="P366" s="1"/>
      <c r="Q366" s="1"/>
      <c r="R366" s="1"/>
      <c r="S366" s="1"/>
      <c r="T366" s="1"/>
      <c r="U366" s="1"/>
      <c r="V366" s="1"/>
      <c r="W366" s="1"/>
      <c r="X366" s="1"/>
      <c r="Y366" s="1"/>
      <c r="Z366" s="1"/>
    </row>
    <row r="367" ht="14.25" customHeight="1">
      <c r="A367" s="328" t="s">
        <v>2835</v>
      </c>
      <c r="B367" s="329">
        <v>13.0</v>
      </c>
      <c r="C367" s="324"/>
      <c r="D367" s="330">
        <v>4662.0</v>
      </c>
      <c r="E367" s="331" t="s">
        <v>1261</v>
      </c>
      <c r="F367" s="207"/>
      <c r="G367" s="207"/>
      <c r="H367" s="207"/>
      <c r="I367" s="332"/>
      <c r="J367" s="1"/>
      <c r="K367" s="1"/>
      <c r="L367" s="1"/>
      <c r="M367" s="1"/>
      <c r="N367" s="1"/>
      <c r="O367" s="1"/>
      <c r="P367" s="1"/>
      <c r="Q367" s="1"/>
      <c r="R367" s="1"/>
      <c r="S367" s="1"/>
      <c r="T367" s="1"/>
      <c r="U367" s="1"/>
      <c r="V367" s="1"/>
      <c r="W367" s="1"/>
      <c r="X367" s="1"/>
      <c r="Y367" s="1"/>
      <c r="Z367" s="1"/>
    </row>
    <row r="368" ht="14.25" customHeight="1">
      <c r="A368" s="328" t="s">
        <v>2836</v>
      </c>
      <c r="B368" s="329">
        <v>20.0</v>
      </c>
      <c r="C368" s="324"/>
      <c r="D368" s="330">
        <v>4663.0</v>
      </c>
      <c r="E368" s="331" t="s">
        <v>1264</v>
      </c>
      <c r="F368" s="207"/>
      <c r="G368" s="207"/>
      <c r="H368" s="207"/>
      <c r="I368" s="332"/>
      <c r="J368" s="1"/>
      <c r="K368" s="1"/>
      <c r="L368" s="1"/>
      <c r="M368" s="1"/>
      <c r="N368" s="1"/>
      <c r="O368" s="1"/>
      <c r="P368" s="1"/>
      <c r="Q368" s="1"/>
      <c r="R368" s="1"/>
      <c r="S368" s="1"/>
      <c r="T368" s="1"/>
      <c r="U368" s="1"/>
      <c r="V368" s="1"/>
      <c r="W368" s="1"/>
      <c r="X368" s="1"/>
      <c r="Y368" s="1"/>
      <c r="Z368" s="1"/>
    </row>
    <row r="369" ht="14.25" customHeight="1">
      <c r="A369" s="328" t="s">
        <v>2837</v>
      </c>
      <c r="B369" s="329">
        <v>1.0</v>
      </c>
      <c r="C369" s="324"/>
      <c r="D369" s="330">
        <v>4664.0</v>
      </c>
      <c r="E369" s="331" t="s">
        <v>1267</v>
      </c>
      <c r="F369" s="207"/>
      <c r="G369" s="207"/>
      <c r="H369" s="207"/>
      <c r="I369" s="332"/>
      <c r="J369" s="1"/>
      <c r="K369" s="1"/>
      <c r="L369" s="1"/>
      <c r="M369" s="1"/>
      <c r="N369" s="1"/>
      <c r="O369" s="1"/>
      <c r="P369" s="1"/>
      <c r="Q369" s="1"/>
      <c r="R369" s="1"/>
      <c r="S369" s="1"/>
      <c r="T369" s="1"/>
      <c r="U369" s="1"/>
      <c r="V369" s="1"/>
      <c r="W369" s="1"/>
      <c r="X369" s="1"/>
      <c r="Y369" s="1"/>
      <c r="Z369" s="1"/>
    </row>
    <row r="370" ht="14.25" customHeight="1">
      <c r="A370" s="328" t="s">
        <v>2838</v>
      </c>
      <c r="B370" s="329">
        <v>17.0</v>
      </c>
      <c r="C370" s="324"/>
      <c r="D370" s="330">
        <v>4665.0</v>
      </c>
      <c r="E370" s="331" t="s">
        <v>1270</v>
      </c>
      <c r="F370" s="207"/>
      <c r="G370" s="207"/>
      <c r="H370" s="207"/>
      <c r="I370" s="332"/>
      <c r="J370" s="1"/>
      <c r="K370" s="1"/>
      <c r="L370" s="1"/>
      <c r="M370" s="1"/>
      <c r="N370" s="1"/>
      <c r="O370" s="1"/>
      <c r="P370" s="1"/>
      <c r="Q370" s="1"/>
      <c r="R370" s="1"/>
      <c r="S370" s="1"/>
      <c r="T370" s="1"/>
      <c r="U370" s="1"/>
      <c r="V370" s="1"/>
      <c r="W370" s="1"/>
      <c r="X370" s="1"/>
      <c r="Y370" s="1"/>
      <c r="Z370" s="1"/>
    </row>
    <row r="371" ht="14.25" customHeight="1">
      <c r="A371" s="328" t="s">
        <v>2839</v>
      </c>
      <c r="B371" s="329">
        <v>20.0</v>
      </c>
      <c r="C371" s="324"/>
      <c r="D371" s="330">
        <v>4666.0</v>
      </c>
      <c r="E371" s="331" t="s">
        <v>1273</v>
      </c>
      <c r="F371" s="207"/>
      <c r="G371" s="207"/>
      <c r="H371" s="207"/>
      <c r="I371" s="332"/>
      <c r="J371" s="1"/>
      <c r="K371" s="1"/>
      <c r="L371" s="1"/>
      <c r="M371" s="1"/>
      <c r="N371" s="1"/>
      <c r="O371" s="1"/>
      <c r="P371" s="1"/>
      <c r="Q371" s="1"/>
      <c r="R371" s="1"/>
      <c r="S371" s="1"/>
      <c r="T371" s="1"/>
      <c r="U371" s="1"/>
      <c r="V371" s="1"/>
      <c r="W371" s="1"/>
      <c r="X371" s="1"/>
      <c r="Y371" s="1"/>
      <c r="Z371" s="1"/>
    </row>
    <row r="372" ht="14.25" customHeight="1">
      <c r="A372" s="328" t="s">
        <v>2840</v>
      </c>
      <c r="B372" s="329">
        <v>17.0</v>
      </c>
      <c r="C372" s="324"/>
      <c r="D372" s="330">
        <v>4669.0</v>
      </c>
      <c r="E372" s="331" t="s">
        <v>1276</v>
      </c>
      <c r="F372" s="207"/>
      <c r="G372" s="207"/>
      <c r="H372" s="207"/>
      <c r="I372" s="332"/>
      <c r="J372" s="1"/>
      <c r="K372" s="1"/>
      <c r="L372" s="1"/>
      <c r="M372" s="1"/>
      <c r="N372" s="1"/>
      <c r="O372" s="1"/>
      <c r="P372" s="1"/>
      <c r="Q372" s="1"/>
      <c r="R372" s="1"/>
      <c r="S372" s="1"/>
      <c r="T372" s="1"/>
      <c r="U372" s="1"/>
      <c r="V372" s="1"/>
      <c r="W372" s="1"/>
      <c r="X372" s="1"/>
      <c r="Y372" s="1"/>
      <c r="Z372" s="1"/>
    </row>
    <row r="373" ht="14.25" customHeight="1">
      <c r="A373" s="328" t="s">
        <v>2841</v>
      </c>
      <c r="B373" s="329">
        <v>15.0</v>
      </c>
      <c r="C373" s="324"/>
      <c r="D373" s="330">
        <v>4671.0</v>
      </c>
      <c r="E373" s="331" t="s">
        <v>1279</v>
      </c>
      <c r="F373" s="207"/>
      <c r="G373" s="207"/>
      <c r="H373" s="207"/>
      <c r="I373" s="332"/>
      <c r="J373" s="1"/>
      <c r="K373" s="1"/>
      <c r="L373" s="1"/>
      <c r="M373" s="1"/>
      <c r="N373" s="1"/>
      <c r="O373" s="1"/>
      <c r="P373" s="1"/>
      <c r="Q373" s="1"/>
      <c r="R373" s="1"/>
      <c r="S373" s="1"/>
      <c r="T373" s="1"/>
      <c r="U373" s="1"/>
      <c r="V373" s="1"/>
      <c r="W373" s="1"/>
      <c r="X373" s="1"/>
      <c r="Y373" s="1"/>
      <c r="Z373" s="1"/>
    </row>
    <row r="374" ht="14.25" customHeight="1">
      <c r="A374" s="328" t="s">
        <v>2842</v>
      </c>
      <c r="B374" s="329">
        <v>16.0</v>
      </c>
      <c r="C374" s="324"/>
      <c r="D374" s="330">
        <v>4672.0</v>
      </c>
      <c r="E374" s="331" t="s">
        <v>1282</v>
      </c>
      <c r="F374" s="207"/>
      <c r="G374" s="207"/>
      <c r="H374" s="207"/>
      <c r="I374" s="332"/>
      <c r="J374" s="1"/>
      <c r="K374" s="1"/>
      <c r="L374" s="1"/>
      <c r="M374" s="1"/>
      <c r="N374" s="1"/>
      <c r="O374" s="1"/>
      <c r="P374" s="1"/>
      <c r="Q374" s="1"/>
      <c r="R374" s="1"/>
      <c r="S374" s="1"/>
      <c r="T374" s="1"/>
      <c r="U374" s="1"/>
      <c r="V374" s="1"/>
      <c r="W374" s="1"/>
      <c r="X374" s="1"/>
      <c r="Y374" s="1"/>
      <c r="Z374" s="1"/>
    </row>
    <row r="375" ht="14.25" customHeight="1">
      <c r="A375" s="328" t="s">
        <v>2843</v>
      </c>
      <c r="B375" s="329">
        <v>13.0</v>
      </c>
      <c r="C375" s="324"/>
      <c r="D375" s="330">
        <v>4673.0</v>
      </c>
      <c r="E375" s="331" t="s">
        <v>1285</v>
      </c>
      <c r="F375" s="207"/>
      <c r="G375" s="207"/>
      <c r="H375" s="207"/>
      <c r="I375" s="332"/>
      <c r="J375" s="1"/>
      <c r="K375" s="1"/>
      <c r="L375" s="1"/>
      <c r="M375" s="1"/>
      <c r="N375" s="1"/>
      <c r="O375" s="1"/>
      <c r="P375" s="1"/>
      <c r="Q375" s="1"/>
      <c r="R375" s="1"/>
      <c r="S375" s="1"/>
      <c r="T375" s="1"/>
      <c r="U375" s="1"/>
      <c r="V375" s="1"/>
      <c r="W375" s="1"/>
      <c r="X375" s="1"/>
      <c r="Y375" s="1"/>
      <c r="Z375" s="1"/>
    </row>
    <row r="376" ht="27.75" customHeight="1">
      <c r="A376" s="328" t="s">
        <v>2844</v>
      </c>
      <c r="B376" s="329">
        <v>17.0</v>
      </c>
      <c r="C376" s="324"/>
      <c r="D376" s="330">
        <v>4674.0</v>
      </c>
      <c r="E376" s="331" t="s">
        <v>1288</v>
      </c>
      <c r="F376" s="207"/>
      <c r="G376" s="207"/>
      <c r="H376" s="207"/>
      <c r="I376" s="332"/>
      <c r="J376" s="1"/>
      <c r="K376" s="1"/>
      <c r="L376" s="1"/>
      <c r="M376" s="1"/>
      <c r="N376" s="1"/>
      <c r="O376" s="1"/>
      <c r="P376" s="1"/>
      <c r="Q376" s="1"/>
      <c r="R376" s="1"/>
      <c r="S376" s="1"/>
      <c r="T376" s="1"/>
      <c r="U376" s="1"/>
      <c r="V376" s="1"/>
      <c r="W376" s="1"/>
      <c r="X376" s="1"/>
      <c r="Y376" s="1"/>
      <c r="Z376" s="1"/>
    </row>
    <row r="377" ht="14.25" customHeight="1">
      <c r="A377" s="328" t="s">
        <v>2845</v>
      </c>
      <c r="B377" s="329">
        <v>15.0</v>
      </c>
      <c r="C377" s="324"/>
      <c r="D377" s="330">
        <v>4675.0</v>
      </c>
      <c r="E377" s="331" t="s">
        <v>1291</v>
      </c>
      <c r="F377" s="207"/>
      <c r="G377" s="207"/>
      <c r="H377" s="207"/>
      <c r="I377" s="332"/>
      <c r="J377" s="1"/>
      <c r="K377" s="1"/>
      <c r="L377" s="1"/>
      <c r="M377" s="1"/>
      <c r="N377" s="1"/>
      <c r="O377" s="1"/>
      <c r="P377" s="1"/>
      <c r="Q377" s="1"/>
      <c r="R377" s="1"/>
      <c r="S377" s="1"/>
      <c r="T377" s="1"/>
      <c r="U377" s="1"/>
      <c r="V377" s="1"/>
      <c r="W377" s="1"/>
      <c r="X377" s="1"/>
      <c r="Y377" s="1"/>
      <c r="Z377" s="1"/>
    </row>
    <row r="378" ht="14.25" customHeight="1">
      <c r="A378" s="328" t="s">
        <v>2846</v>
      </c>
      <c r="B378" s="329">
        <v>17.0</v>
      </c>
      <c r="C378" s="324"/>
      <c r="D378" s="330">
        <v>4676.0</v>
      </c>
      <c r="E378" s="331" t="s">
        <v>1294</v>
      </c>
      <c r="F378" s="207"/>
      <c r="G378" s="207"/>
      <c r="H378" s="207"/>
      <c r="I378" s="332"/>
      <c r="J378" s="1"/>
      <c r="K378" s="1"/>
      <c r="L378" s="1"/>
      <c r="M378" s="1"/>
      <c r="N378" s="1"/>
      <c r="O378" s="1"/>
      <c r="P378" s="1"/>
      <c r="Q378" s="1"/>
      <c r="R378" s="1"/>
      <c r="S378" s="1"/>
      <c r="T378" s="1"/>
      <c r="U378" s="1"/>
      <c r="V378" s="1"/>
      <c r="W378" s="1"/>
      <c r="X378" s="1"/>
      <c r="Y378" s="1"/>
      <c r="Z378" s="1"/>
    </row>
    <row r="379" ht="14.25" customHeight="1">
      <c r="A379" s="328" t="s">
        <v>2847</v>
      </c>
      <c r="B379" s="329">
        <v>18.0</v>
      </c>
      <c r="C379" s="324"/>
      <c r="D379" s="330">
        <v>4677.0</v>
      </c>
      <c r="E379" s="331" t="s">
        <v>1297</v>
      </c>
      <c r="F379" s="207"/>
      <c r="G379" s="207"/>
      <c r="H379" s="207"/>
      <c r="I379" s="332"/>
      <c r="J379" s="1"/>
      <c r="K379" s="1"/>
      <c r="L379" s="1"/>
      <c r="M379" s="1"/>
      <c r="N379" s="1"/>
      <c r="O379" s="1"/>
      <c r="P379" s="1"/>
      <c r="Q379" s="1"/>
      <c r="R379" s="1"/>
      <c r="S379" s="1"/>
      <c r="T379" s="1"/>
      <c r="U379" s="1"/>
      <c r="V379" s="1"/>
      <c r="W379" s="1"/>
      <c r="X379" s="1"/>
      <c r="Y379" s="1"/>
      <c r="Z379" s="1"/>
    </row>
    <row r="380" ht="14.25" customHeight="1">
      <c r="A380" s="328" t="s">
        <v>2848</v>
      </c>
      <c r="B380" s="329">
        <v>8.0</v>
      </c>
      <c r="C380" s="324"/>
      <c r="D380" s="330">
        <v>4690.0</v>
      </c>
      <c r="E380" s="331" t="s">
        <v>1300</v>
      </c>
      <c r="F380" s="207"/>
      <c r="G380" s="207"/>
      <c r="H380" s="207"/>
      <c r="I380" s="332"/>
      <c r="J380" s="1"/>
      <c r="K380" s="1"/>
      <c r="L380" s="1"/>
      <c r="M380" s="1"/>
      <c r="N380" s="1"/>
      <c r="O380" s="1"/>
      <c r="P380" s="1"/>
      <c r="Q380" s="1"/>
      <c r="R380" s="1"/>
      <c r="S380" s="1"/>
      <c r="T380" s="1"/>
      <c r="U380" s="1"/>
      <c r="V380" s="1"/>
      <c r="W380" s="1"/>
      <c r="X380" s="1"/>
      <c r="Y380" s="1"/>
      <c r="Z380" s="1"/>
    </row>
    <row r="381" ht="27.75" customHeight="1">
      <c r="A381" s="328" t="s">
        <v>2849</v>
      </c>
      <c r="B381" s="329">
        <v>14.0</v>
      </c>
      <c r="C381" s="324"/>
      <c r="D381" s="330">
        <v>4711.0</v>
      </c>
      <c r="E381" s="331" t="s">
        <v>1303</v>
      </c>
      <c r="F381" s="207"/>
      <c r="G381" s="207"/>
      <c r="H381" s="207"/>
      <c r="I381" s="332"/>
      <c r="J381" s="1"/>
      <c r="K381" s="1"/>
      <c r="L381" s="1"/>
      <c r="M381" s="1"/>
      <c r="N381" s="1"/>
      <c r="O381" s="1"/>
      <c r="P381" s="1"/>
      <c r="Q381" s="1"/>
      <c r="R381" s="1"/>
      <c r="S381" s="1"/>
      <c r="T381" s="1"/>
      <c r="U381" s="1"/>
      <c r="V381" s="1"/>
      <c r="W381" s="1"/>
      <c r="X381" s="1"/>
      <c r="Y381" s="1"/>
      <c r="Z381" s="1"/>
    </row>
    <row r="382" ht="14.25" customHeight="1">
      <c r="A382" s="328" t="s">
        <v>2850</v>
      </c>
      <c r="B382" s="329">
        <v>1.0</v>
      </c>
      <c r="C382" s="324"/>
      <c r="D382" s="330">
        <v>4719.0</v>
      </c>
      <c r="E382" s="331" t="s">
        <v>1306</v>
      </c>
      <c r="F382" s="207"/>
      <c r="G382" s="207"/>
      <c r="H382" s="207"/>
      <c r="I382" s="332"/>
      <c r="J382" s="1"/>
      <c r="K382" s="1"/>
      <c r="L382" s="1"/>
      <c r="M382" s="1"/>
      <c r="N382" s="1"/>
      <c r="O382" s="1"/>
      <c r="P382" s="1"/>
      <c r="Q382" s="1"/>
      <c r="R382" s="1"/>
      <c r="S382" s="1"/>
      <c r="T382" s="1"/>
      <c r="U382" s="1"/>
      <c r="V382" s="1"/>
      <c r="W382" s="1"/>
      <c r="X382" s="1"/>
      <c r="Y382" s="1"/>
      <c r="Z382" s="1"/>
    </row>
    <row r="383" ht="14.25" customHeight="1">
      <c r="A383" s="328" t="s">
        <v>2851</v>
      </c>
      <c r="B383" s="329">
        <v>8.0</v>
      </c>
      <c r="C383" s="324"/>
      <c r="D383" s="330">
        <v>4721.0</v>
      </c>
      <c r="E383" s="331" t="s">
        <v>1309</v>
      </c>
      <c r="F383" s="207"/>
      <c r="G383" s="207"/>
      <c r="H383" s="207"/>
      <c r="I383" s="332"/>
      <c r="J383" s="1"/>
      <c r="K383" s="1"/>
      <c r="L383" s="1"/>
      <c r="M383" s="1"/>
      <c r="N383" s="1"/>
      <c r="O383" s="1"/>
      <c r="P383" s="1"/>
      <c r="Q383" s="1"/>
      <c r="R383" s="1"/>
      <c r="S383" s="1"/>
      <c r="T383" s="1"/>
      <c r="U383" s="1"/>
      <c r="V383" s="1"/>
      <c r="W383" s="1"/>
      <c r="X383" s="1"/>
      <c r="Y383" s="1"/>
      <c r="Z383" s="1"/>
    </row>
    <row r="384" ht="14.25" customHeight="1">
      <c r="A384" s="328" t="s">
        <v>2852</v>
      </c>
      <c r="B384" s="329">
        <v>2.0</v>
      </c>
      <c r="C384" s="324"/>
      <c r="D384" s="330">
        <v>4722.0</v>
      </c>
      <c r="E384" s="331" t="s">
        <v>1312</v>
      </c>
      <c r="F384" s="207"/>
      <c r="G384" s="207"/>
      <c r="H384" s="207"/>
      <c r="I384" s="332"/>
      <c r="J384" s="1"/>
      <c r="K384" s="1"/>
      <c r="L384" s="1"/>
      <c r="M384" s="1"/>
      <c r="N384" s="1"/>
      <c r="O384" s="1"/>
      <c r="P384" s="1"/>
      <c r="Q384" s="1"/>
      <c r="R384" s="1"/>
      <c r="S384" s="1"/>
      <c r="T384" s="1"/>
      <c r="U384" s="1"/>
      <c r="V384" s="1"/>
      <c r="W384" s="1"/>
      <c r="X384" s="1"/>
      <c r="Y384" s="1"/>
      <c r="Z384" s="1"/>
    </row>
    <row r="385" ht="14.25" customHeight="1">
      <c r="A385" s="328" t="s">
        <v>2853</v>
      </c>
      <c r="B385" s="329">
        <v>1.0</v>
      </c>
      <c r="C385" s="324"/>
      <c r="D385" s="330">
        <v>4723.0</v>
      </c>
      <c r="E385" s="331" t="s">
        <v>1315</v>
      </c>
      <c r="F385" s="207"/>
      <c r="G385" s="207"/>
      <c r="H385" s="207"/>
      <c r="I385" s="332"/>
      <c r="J385" s="1"/>
      <c r="K385" s="1"/>
      <c r="L385" s="1"/>
      <c r="M385" s="1"/>
      <c r="N385" s="1"/>
      <c r="O385" s="1"/>
      <c r="P385" s="1"/>
      <c r="Q385" s="1"/>
      <c r="R385" s="1"/>
      <c r="S385" s="1"/>
      <c r="T385" s="1"/>
      <c r="U385" s="1"/>
      <c r="V385" s="1"/>
      <c r="W385" s="1"/>
      <c r="X385" s="1"/>
      <c r="Y385" s="1"/>
      <c r="Z385" s="1"/>
    </row>
    <row r="386" ht="27.75" customHeight="1">
      <c r="A386" s="328" t="s">
        <v>2854</v>
      </c>
      <c r="B386" s="329">
        <v>4.0</v>
      </c>
      <c r="C386" s="324"/>
      <c r="D386" s="330">
        <v>4724.0</v>
      </c>
      <c r="E386" s="331" t="s">
        <v>1318</v>
      </c>
      <c r="F386" s="207"/>
      <c r="G386" s="207"/>
      <c r="H386" s="207"/>
      <c r="I386" s="332"/>
      <c r="J386" s="1"/>
      <c r="K386" s="1"/>
      <c r="L386" s="1"/>
      <c r="M386" s="1"/>
      <c r="N386" s="1"/>
      <c r="O386" s="1"/>
      <c r="P386" s="1"/>
      <c r="Q386" s="1"/>
      <c r="R386" s="1"/>
      <c r="S386" s="1"/>
      <c r="T386" s="1"/>
      <c r="U386" s="1"/>
      <c r="V386" s="1"/>
      <c r="W386" s="1"/>
      <c r="X386" s="1"/>
      <c r="Y386" s="1"/>
      <c r="Z386" s="1"/>
    </row>
    <row r="387" ht="14.25" customHeight="1">
      <c r="A387" s="328" t="s">
        <v>2855</v>
      </c>
      <c r="B387" s="329">
        <v>6.0</v>
      </c>
      <c r="C387" s="324"/>
      <c r="D387" s="330">
        <v>4725.0</v>
      </c>
      <c r="E387" s="331" t="s">
        <v>1321</v>
      </c>
      <c r="F387" s="207"/>
      <c r="G387" s="207"/>
      <c r="H387" s="207"/>
      <c r="I387" s="332"/>
      <c r="J387" s="1"/>
      <c r="K387" s="1"/>
      <c r="L387" s="1"/>
      <c r="M387" s="1"/>
      <c r="N387" s="1"/>
      <c r="O387" s="1"/>
      <c r="P387" s="1"/>
      <c r="Q387" s="1"/>
      <c r="R387" s="1"/>
      <c r="S387" s="1"/>
      <c r="T387" s="1"/>
      <c r="U387" s="1"/>
      <c r="V387" s="1"/>
      <c r="W387" s="1"/>
      <c r="X387" s="1"/>
      <c r="Y387" s="1"/>
      <c r="Z387" s="1"/>
    </row>
    <row r="388" ht="14.25" customHeight="1">
      <c r="A388" s="328" t="s">
        <v>2856</v>
      </c>
      <c r="B388" s="329">
        <v>18.0</v>
      </c>
      <c r="C388" s="324"/>
      <c r="D388" s="330">
        <v>4726.0</v>
      </c>
      <c r="E388" s="331" t="s">
        <v>1324</v>
      </c>
      <c r="F388" s="207"/>
      <c r="G388" s="207"/>
      <c r="H388" s="207"/>
      <c r="I388" s="332"/>
      <c r="J388" s="1"/>
      <c r="K388" s="1"/>
      <c r="L388" s="1"/>
      <c r="M388" s="1"/>
      <c r="N388" s="1"/>
      <c r="O388" s="1"/>
      <c r="P388" s="1"/>
      <c r="Q388" s="1"/>
      <c r="R388" s="1"/>
      <c r="S388" s="1"/>
      <c r="T388" s="1"/>
      <c r="U388" s="1"/>
      <c r="V388" s="1"/>
      <c r="W388" s="1"/>
      <c r="X388" s="1"/>
      <c r="Y388" s="1"/>
      <c r="Z388" s="1"/>
    </row>
    <row r="389" ht="14.25" customHeight="1">
      <c r="A389" s="328" t="s">
        <v>2857</v>
      </c>
      <c r="B389" s="329">
        <v>8.0</v>
      </c>
      <c r="C389" s="324"/>
      <c r="D389" s="330">
        <v>4729.0</v>
      </c>
      <c r="E389" s="333" t="s">
        <v>1327</v>
      </c>
      <c r="F389" s="207"/>
      <c r="G389" s="207"/>
      <c r="H389" s="207"/>
      <c r="I389" s="332"/>
      <c r="J389" s="1"/>
      <c r="K389" s="1"/>
      <c r="L389" s="1"/>
      <c r="M389" s="1"/>
      <c r="N389" s="1"/>
      <c r="O389" s="1"/>
      <c r="P389" s="1"/>
      <c r="Q389" s="1"/>
      <c r="R389" s="1"/>
      <c r="S389" s="1"/>
      <c r="T389" s="1"/>
      <c r="U389" s="1"/>
      <c r="V389" s="1"/>
      <c r="W389" s="1"/>
      <c r="X389" s="1"/>
      <c r="Y389" s="1"/>
      <c r="Z389" s="1"/>
    </row>
    <row r="390" ht="14.25" customHeight="1">
      <c r="A390" s="328" t="s">
        <v>2858</v>
      </c>
      <c r="B390" s="329">
        <v>13.0</v>
      </c>
      <c r="C390" s="324"/>
      <c r="D390" s="330">
        <v>4730.0</v>
      </c>
      <c r="E390" s="331" t="s">
        <v>1330</v>
      </c>
      <c r="F390" s="207"/>
      <c r="G390" s="207"/>
      <c r="H390" s="207"/>
      <c r="I390" s="332"/>
      <c r="J390" s="1"/>
      <c r="K390" s="1"/>
      <c r="L390" s="1"/>
      <c r="M390" s="1"/>
      <c r="N390" s="1"/>
      <c r="O390" s="1"/>
      <c r="P390" s="1"/>
      <c r="Q390" s="1"/>
      <c r="R390" s="1"/>
      <c r="S390" s="1"/>
      <c r="T390" s="1"/>
      <c r="U390" s="1"/>
      <c r="V390" s="1"/>
      <c r="W390" s="1"/>
      <c r="X390" s="1"/>
      <c r="Y390" s="1"/>
      <c r="Z390" s="1"/>
    </row>
    <row r="391" ht="27.75" customHeight="1">
      <c r="A391" s="328" t="s">
        <v>2859</v>
      </c>
      <c r="B391" s="329">
        <v>12.0</v>
      </c>
      <c r="C391" s="324"/>
      <c r="D391" s="330">
        <v>4741.0</v>
      </c>
      <c r="E391" s="331" t="s">
        <v>1333</v>
      </c>
      <c r="F391" s="207"/>
      <c r="G391" s="207"/>
      <c r="H391" s="207"/>
      <c r="I391" s="332"/>
      <c r="J391" s="1"/>
      <c r="K391" s="1"/>
      <c r="L391" s="1"/>
      <c r="M391" s="1"/>
      <c r="N391" s="1"/>
      <c r="O391" s="1"/>
      <c r="P391" s="1"/>
      <c r="Q391" s="1"/>
      <c r="R391" s="1"/>
      <c r="S391" s="1"/>
      <c r="T391" s="1"/>
      <c r="U391" s="1"/>
      <c r="V391" s="1"/>
      <c r="W391" s="1"/>
      <c r="X391" s="1"/>
      <c r="Y391" s="1"/>
      <c r="Z391" s="1"/>
    </row>
    <row r="392" ht="14.25" customHeight="1">
      <c r="A392" s="328" t="s">
        <v>2860</v>
      </c>
      <c r="B392" s="329">
        <v>4.0</v>
      </c>
      <c r="C392" s="324"/>
      <c r="D392" s="330">
        <v>4742.0</v>
      </c>
      <c r="E392" s="333" t="s">
        <v>1336</v>
      </c>
      <c r="F392" s="207"/>
      <c r="G392" s="207"/>
      <c r="H392" s="207"/>
      <c r="I392" s="332"/>
      <c r="J392" s="1"/>
      <c r="K392" s="1"/>
      <c r="L392" s="1"/>
      <c r="M392" s="1"/>
      <c r="N392" s="1"/>
      <c r="O392" s="1"/>
      <c r="P392" s="1"/>
      <c r="Q392" s="1"/>
      <c r="R392" s="1"/>
      <c r="S392" s="1"/>
      <c r="T392" s="1"/>
      <c r="U392" s="1"/>
      <c r="V392" s="1"/>
      <c r="W392" s="1"/>
      <c r="X392" s="1"/>
      <c r="Y392" s="1"/>
      <c r="Z392" s="1"/>
    </row>
    <row r="393" ht="14.25" customHeight="1">
      <c r="A393" s="328" t="s">
        <v>2861</v>
      </c>
      <c r="B393" s="329">
        <v>8.0</v>
      </c>
      <c r="C393" s="324"/>
      <c r="D393" s="330">
        <v>4743.0</v>
      </c>
      <c r="E393" s="331" t="s">
        <v>1339</v>
      </c>
      <c r="F393" s="207"/>
      <c r="G393" s="207"/>
      <c r="H393" s="207"/>
      <c r="I393" s="332"/>
      <c r="J393" s="1"/>
      <c r="K393" s="1"/>
      <c r="L393" s="1"/>
      <c r="M393" s="1"/>
      <c r="N393" s="1"/>
      <c r="O393" s="1"/>
      <c r="P393" s="1"/>
      <c r="Q393" s="1"/>
      <c r="R393" s="1"/>
      <c r="S393" s="1"/>
      <c r="T393" s="1"/>
      <c r="U393" s="1"/>
      <c r="V393" s="1"/>
      <c r="W393" s="1"/>
      <c r="X393" s="1"/>
      <c r="Y393" s="1"/>
      <c r="Z393" s="1"/>
    </row>
    <row r="394" ht="14.25" customHeight="1">
      <c r="A394" s="328" t="s">
        <v>2862</v>
      </c>
      <c r="B394" s="329">
        <v>15.0</v>
      </c>
      <c r="C394" s="324"/>
      <c r="D394" s="330">
        <v>4751.0</v>
      </c>
      <c r="E394" s="331" t="s">
        <v>1342</v>
      </c>
      <c r="F394" s="207"/>
      <c r="G394" s="207"/>
      <c r="H394" s="207"/>
      <c r="I394" s="332"/>
      <c r="J394" s="1"/>
      <c r="K394" s="1"/>
      <c r="L394" s="1"/>
      <c r="M394" s="1"/>
      <c r="N394" s="1"/>
      <c r="O394" s="1"/>
      <c r="P394" s="1"/>
      <c r="Q394" s="1"/>
      <c r="R394" s="1"/>
      <c r="S394" s="1"/>
      <c r="T394" s="1"/>
      <c r="U394" s="1"/>
      <c r="V394" s="1"/>
      <c r="W394" s="1"/>
      <c r="X394" s="1"/>
      <c r="Y394" s="1"/>
      <c r="Z394" s="1"/>
    </row>
    <row r="395" ht="14.25" customHeight="1">
      <c r="A395" s="328" t="s">
        <v>2863</v>
      </c>
      <c r="B395" s="329">
        <v>18.0</v>
      </c>
      <c r="C395" s="324"/>
      <c r="D395" s="330">
        <v>4752.0</v>
      </c>
      <c r="E395" s="333" t="s">
        <v>1345</v>
      </c>
      <c r="F395" s="207"/>
      <c r="G395" s="207"/>
      <c r="H395" s="207"/>
      <c r="I395" s="332"/>
      <c r="J395" s="1"/>
      <c r="K395" s="1"/>
      <c r="L395" s="1"/>
      <c r="M395" s="1"/>
      <c r="N395" s="1"/>
      <c r="O395" s="1"/>
      <c r="P395" s="1"/>
      <c r="Q395" s="1"/>
      <c r="R395" s="1"/>
      <c r="S395" s="1"/>
      <c r="T395" s="1"/>
      <c r="U395" s="1"/>
      <c r="V395" s="1"/>
      <c r="W395" s="1"/>
      <c r="X395" s="1"/>
      <c r="Y395" s="1"/>
      <c r="Z395" s="1"/>
    </row>
    <row r="396" ht="27.75" customHeight="1">
      <c r="A396" s="328" t="s">
        <v>2864</v>
      </c>
      <c r="B396" s="329">
        <v>7.0</v>
      </c>
      <c r="C396" s="324"/>
      <c r="D396" s="330">
        <v>4753.0</v>
      </c>
      <c r="E396" s="331" t="s">
        <v>1348</v>
      </c>
      <c r="F396" s="207"/>
      <c r="G396" s="207"/>
      <c r="H396" s="207"/>
      <c r="I396" s="332"/>
      <c r="J396" s="1"/>
      <c r="K396" s="1"/>
      <c r="L396" s="1"/>
      <c r="M396" s="1"/>
      <c r="N396" s="1"/>
      <c r="O396" s="1"/>
      <c r="P396" s="1"/>
      <c r="Q396" s="1"/>
      <c r="R396" s="1"/>
      <c r="S396" s="1"/>
      <c r="T396" s="1"/>
      <c r="U396" s="1"/>
      <c r="V396" s="1"/>
      <c r="W396" s="1"/>
      <c r="X396" s="1"/>
      <c r="Y396" s="1"/>
      <c r="Z396" s="1"/>
    </row>
    <row r="397" ht="14.25" customHeight="1">
      <c r="A397" s="328" t="s">
        <v>2865</v>
      </c>
      <c r="B397" s="329">
        <v>1.0</v>
      </c>
      <c r="C397" s="324"/>
      <c r="D397" s="330">
        <v>4754.0</v>
      </c>
      <c r="E397" s="333" t="s">
        <v>1351</v>
      </c>
      <c r="F397" s="207"/>
      <c r="G397" s="207"/>
      <c r="H397" s="207"/>
      <c r="I397" s="332"/>
      <c r="J397" s="1"/>
      <c r="K397" s="1"/>
      <c r="L397" s="1"/>
      <c r="M397" s="1"/>
      <c r="N397" s="1"/>
      <c r="O397" s="1"/>
      <c r="P397" s="1"/>
      <c r="Q397" s="1"/>
      <c r="R397" s="1"/>
      <c r="S397" s="1"/>
      <c r="T397" s="1"/>
      <c r="U397" s="1"/>
      <c r="V397" s="1"/>
      <c r="W397" s="1"/>
      <c r="X397" s="1"/>
      <c r="Y397" s="1"/>
      <c r="Z397" s="1"/>
    </row>
    <row r="398" ht="27.75" customHeight="1">
      <c r="A398" s="328" t="s">
        <v>2866</v>
      </c>
      <c r="B398" s="329">
        <v>17.0</v>
      </c>
      <c r="C398" s="324"/>
      <c r="D398" s="330">
        <v>4759.0</v>
      </c>
      <c r="E398" s="331" t="s">
        <v>1354</v>
      </c>
      <c r="F398" s="207"/>
      <c r="G398" s="207"/>
      <c r="H398" s="207"/>
      <c r="I398" s="332"/>
      <c r="J398" s="1"/>
      <c r="K398" s="1"/>
      <c r="L398" s="1"/>
      <c r="M398" s="1"/>
      <c r="N398" s="1"/>
      <c r="O398" s="1"/>
      <c r="P398" s="1"/>
      <c r="Q398" s="1"/>
      <c r="R398" s="1"/>
      <c r="S398" s="1"/>
      <c r="T398" s="1"/>
      <c r="U398" s="1"/>
      <c r="V398" s="1"/>
      <c r="W398" s="1"/>
      <c r="X398" s="1"/>
      <c r="Y398" s="1"/>
      <c r="Z398" s="1"/>
    </row>
    <row r="399" ht="14.25" customHeight="1">
      <c r="A399" s="328" t="s">
        <v>2867</v>
      </c>
      <c r="B399" s="329">
        <v>15.0</v>
      </c>
      <c r="C399" s="324"/>
      <c r="D399" s="330">
        <v>4761.0</v>
      </c>
      <c r="E399" s="331" t="s">
        <v>1357</v>
      </c>
      <c r="F399" s="207"/>
      <c r="G399" s="207"/>
      <c r="H399" s="207"/>
      <c r="I399" s="332"/>
      <c r="J399" s="1"/>
      <c r="K399" s="1"/>
      <c r="L399" s="1"/>
      <c r="M399" s="1"/>
      <c r="N399" s="1"/>
      <c r="O399" s="1"/>
      <c r="P399" s="1"/>
      <c r="Q399" s="1"/>
      <c r="R399" s="1"/>
      <c r="S399" s="1"/>
      <c r="T399" s="1"/>
      <c r="U399" s="1"/>
      <c r="V399" s="1"/>
      <c r="W399" s="1"/>
      <c r="X399" s="1"/>
      <c r="Y399" s="1"/>
      <c r="Z399" s="1"/>
    </row>
    <row r="400" ht="27.75" customHeight="1">
      <c r="A400" s="328" t="s">
        <v>2868</v>
      </c>
      <c r="B400" s="329">
        <v>4.0</v>
      </c>
      <c r="C400" s="324"/>
      <c r="D400" s="330">
        <v>4762.0</v>
      </c>
      <c r="E400" s="331" t="s">
        <v>1360</v>
      </c>
      <c r="F400" s="207"/>
      <c r="G400" s="207"/>
      <c r="H400" s="207"/>
      <c r="I400" s="332"/>
      <c r="J400" s="1"/>
      <c r="K400" s="1"/>
      <c r="L400" s="1"/>
      <c r="M400" s="1"/>
      <c r="N400" s="1"/>
      <c r="O400" s="1"/>
      <c r="P400" s="1"/>
      <c r="Q400" s="1"/>
      <c r="R400" s="1"/>
      <c r="S400" s="1"/>
      <c r="T400" s="1"/>
      <c r="U400" s="1"/>
      <c r="V400" s="1"/>
      <c r="W400" s="1"/>
      <c r="X400" s="1"/>
      <c r="Y400" s="1"/>
      <c r="Z400" s="1"/>
    </row>
    <row r="401" ht="14.25" customHeight="1">
      <c r="A401" s="328" t="s">
        <v>2869</v>
      </c>
      <c r="B401" s="329">
        <v>13.0</v>
      </c>
      <c r="C401" s="324"/>
      <c r="D401" s="330">
        <v>4763.0</v>
      </c>
      <c r="E401" s="331" t="s">
        <v>1363</v>
      </c>
      <c r="F401" s="207"/>
      <c r="G401" s="207"/>
      <c r="H401" s="207"/>
      <c r="I401" s="332"/>
      <c r="J401" s="1"/>
      <c r="K401" s="1"/>
      <c r="L401" s="1"/>
      <c r="M401" s="1"/>
      <c r="N401" s="1"/>
      <c r="O401" s="1"/>
      <c r="P401" s="1"/>
      <c r="Q401" s="1"/>
      <c r="R401" s="1"/>
      <c r="S401" s="1"/>
      <c r="T401" s="1"/>
      <c r="U401" s="1"/>
      <c r="V401" s="1"/>
      <c r="W401" s="1"/>
      <c r="X401" s="1"/>
      <c r="Y401" s="1"/>
      <c r="Z401" s="1"/>
    </row>
    <row r="402" ht="14.25" customHeight="1">
      <c r="A402" s="328" t="s">
        <v>2870</v>
      </c>
      <c r="B402" s="329">
        <v>1.0</v>
      </c>
      <c r="C402" s="324"/>
      <c r="D402" s="330">
        <v>4764.0</v>
      </c>
      <c r="E402" s="331" t="s">
        <v>1366</v>
      </c>
      <c r="F402" s="207"/>
      <c r="G402" s="207"/>
      <c r="H402" s="207"/>
      <c r="I402" s="332"/>
      <c r="J402" s="1"/>
      <c r="K402" s="1"/>
      <c r="L402" s="1"/>
      <c r="M402" s="1"/>
      <c r="N402" s="1"/>
      <c r="O402" s="1"/>
      <c r="P402" s="1"/>
      <c r="Q402" s="1"/>
      <c r="R402" s="1"/>
      <c r="S402" s="1"/>
      <c r="T402" s="1"/>
      <c r="U402" s="1"/>
      <c r="V402" s="1"/>
      <c r="W402" s="1"/>
      <c r="X402" s="1"/>
      <c r="Y402" s="1"/>
      <c r="Z402" s="1"/>
    </row>
    <row r="403" ht="14.25" customHeight="1">
      <c r="A403" s="328" t="s">
        <v>2871</v>
      </c>
      <c r="B403" s="329">
        <v>14.0</v>
      </c>
      <c r="C403" s="324"/>
      <c r="D403" s="330">
        <v>4765.0</v>
      </c>
      <c r="E403" s="331" t="s">
        <v>1369</v>
      </c>
      <c r="F403" s="207"/>
      <c r="G403" s="207"/>
      <c r="H403" s="207"/>
      <c r="I403" s="332"/>
      <c r="J403" s="1"/>
      <c r="K403" s="1"/>
      <c r="L403" s="1"/>
      <c r="M403" s="1"/>
      <c r="N403" s="1"/>
      <c r="O403" s="1"/>
      <c r="P403" s="1"/>
      <c r="Q403" s="1"/>
      <c r="R403" s="1"/>
      <c r="S403" s="1"/>
      <c r="T403" s="1"/>
      <c r="U403" s="1"/>
      <c r="V403" s="1"/>
      <c r="W403" s="1"/>
      <c r="X403" s="1"/>
      <c r="Y403" s="1"/>
      <c r="Z403" s="1"/>
    </row>
    <row r="404" ht="14.25" customHeight="1">
      <c r="A404" s="328" t="s">
        <v>2872</v>
      </c>
      <c r="B404" s="329">
        <v>17.0</v>
      </c>
      <c r="C404" s="324"/>
      <c r="D404" s="330">
        <v>4771.0</v>
      </c>
      <c r="E404" s="331" t="s">
        <v>1372</v>
      </c>
      <c r="F404" s="207"/>
      <c r="G404" s="207"/>
      <c r="H404" s="207"/>
      <c r="I404" s="332"/>
      <c r="J404" s="1"/>
      <c r="K404" s="1"/>
      <c r="L404" s="1"/>
      <c r="M404" s="1"/>
      <c r="N404" s="1"/>
      <c r="O404" s="1"/>
      <c r="P404" s="1"/>
      <c r="Q404" s="1"/>
      <c r="R404" s="1"/>
      <c r="S404" s="1"/>
      <c r="T404" s="1"/>
      <c r="U404" s="1"/>
      <c r="V404" s="1"/>
      <c r="W404" s="1"/>
      <c r="X404" s="1"/>
      <c r="Y404" s="1"/>
      <c r="Z404" s="1"/>
    </row>
    <row r="405" ht="14.25" customHeight="1">
      <c r="A405" s="328" t="s">
        <v>2873</v>
      </c>
      <c r="B405" s="329">
        <v>17.0</v>
      </c>
      <c r="C405" s="324"/>
      <c r="D405" s="330">
        <v>4772.0</v>
      </c>
      <c r="E405" s="331" t="s">
        <v>1375</v>
      </c>
      <c r="F405" s="207"/>
      <c r="G405" s="207"/>
      <c r="H405" s="207"/>
      <c r="I405" s="332"/>
      <c r="J405" s="1"/>
      <c r="K405" s="1"/>
      <c r="L405" s="1"/>
      <c r="M405" s="1"/>
      <c r="N405" s="1"/>
      <c r="O405" s="1"/>
      <c r="P405" s="1"/>
      <c r="Q405" s="1"/>
      <c r="R405" s="1"/>
      <c r="S405" s="1"/>
      <c r="T405" s="1"/>
      <c r="U405" s="1"/>
      <c r="V405" s="1"/>
      <c r="W405" s="1"/>
      <c r="X405" s="1"/>
      <c r="Y405" s="1"/>
      <c r="Z405" s="1"/>
    </row>
    <row r="406" ht="14.25" customHeight="1">
      <c r="A406" s="328" t="s">
        <v>2874</v>
      </c>
      <c r="B406" s="329">
        <v>20.0</v>
      </c>
      <c r="C406" s="324"/>
      <c r="D406" s="330">
        <v>4773.0</v>
      </c>
      <c r="E406" s="331" t="s">
        <v>1378</v>
      </c>
      <c r="F406" s="207"/>
      <c r="G406" s="207"/>
      <c r="H406" s="207"/>
      <c r="I406" s="332"/>
      <c r="J406" s="1"/>
      <c r="K406" s="1"/>
      <c r="L406" s="1"/>
      <c r="M406" s="1"/>
      <c r="N406" s="1"/>
      <c r="O406" s="1"/>
      <c r="P406" s="1"/>
      <c r="Q406" s="1"/>
      <c r="R406" s="1"/>
      <c r="S406" s="1"/>
      <c r="T406" s="1"/>
      <c r="U406" s="1"/>
      <c r="V406" s="1"/>
      <c r="W406" s="1"/>
      <c r="X406" s="1"/>
      <c r="Y406" s="1"/>
      <c r="Z406" s="1"/>
    </row>
    <row r="407" ht="27.75" customHeight="1">
      <c r="A407" s="328" t="s">
        <v>2875</v>
      </c>
      <c r="B407" s="329">
        <v>14.0</v>
      </c>
      <c r="C407" s="324"/>
      <c r="D407" s="330">
        <v>4774.0</v>
      </c>
      <c r="E407" s="331" t="s">
        <v>1381</v>
      </c>
      <c r="F407" s="207"/>
      <c r="G407" s="207"/>
      <c r="H407" s="207"/>
      <c r="I407" s="332"/>
      <c r="J407" s="1"/>
      <c r="K407" s="1"/>
      <c r="L407" s="1"/>
      <c r="M407" s="1"/>
      <c r="N407" s="1"/>
      <c r="O407" s="1"/>
      <c r="P407" s="1"/>
      <c r="Q407" s="1"/>
      <c r="R407" s="1"/>
      <c r="S407" s="1"/>
      <c r="T407" s="1"/>
      <c r="U407" s="1"/>
      <c r="V407" s="1"/>
      <c r="W407" s="1"/>
      <c r="X407" s="1"/>
      <c r="Y407" s="1"/>
      <c r="Z407" s="1"/>
    </row>
    <row r="408" ht="14.25" customHeight="1">
      <c r="A408" s="328" t="s">
        <v>2876</v>
      </c>
      <c r="B408" s="329">
        <v>9.0</v>
      </c>
      <c r="C408" s="324"/>
      <c r="D408" s="330">
        <v>4775.0</v>
      </c>
      <c r="E408" s="333" t="s">
        <v>1384</v>
      </c>
      <c r="F408" s="207"/>
      <c r="G408" s="207"/>
      <c r="H408" s="207"/>
      <c r="I408" s="332"/>
      <c r="J408" s="1"/>
      <c r="K408" s="1"/>
      <c r="L408" s="1"/>
      <c r="M408" s="1"/>
      <c r="N408" s="1"/>
      <c r="O408" s="1"/>
      <c r="P408" s="1"/>
      <c r="Q408" s="1"/>
      <c r="R408" s="1"/>
      <c r="S408" s="1"/>
      <c r="T408" s="1"/>
      <c r="U408" s="1"/>
      <c r="V408" s="1"/>
      <c r="W408" s="1"/>
      <c r="X408" s="1"/>
      <c r="Y408" s="1"/>
      <c r="Z408" s="1"/>
    </row>
    <row r="409" ht="27.75" customHeight="1">
      <c r="A409" s="328" t="s">
        <v>2877</v>
      </c>
      <c r="B409" s="329">
        <v>7.0</v>
      </c>
      <c r="C409" s="324"/>
      <c r="D409" s="330">
        <v>4776.0</v>
      </c>
      <c r="E409" s="331" t="s">
        <v>1387</v>
      </c>
      <c r="F409" s="207"/>
      <c r="G409" s="207"/>
      <c r="H409" s="207"/>
      <c r="I409" s="332"/>
      <c r="J409" s="1"/>
      <c r="K409" s="1"/>
      <c r="L409" s="1"/>
      <c r="M409" s="1"/>
      <c r="N409" s="1"/>
      <c r="O409" s="1"/>
      <c r="P409" s="1"/>
      <c r="Q409" s="1"/>
      <c r="R409" s="1"/>
      <c r="S409" s="1"/>
      <c r="T409" s="1"/>
      <c r="U409" s="1"/>
      <c r="V409" s="1"/>
      <c r="W409" s="1"/>
      <c r="X409" s="1"/>
      <c r="Y409" s="1"/>
      <c r="Z409" s="1"/>
    </row>
    <row r="410" ht="14.25" customHeight="1">
      <c r="A410" s="328" t="s">
        <v>2878</v>
      </c>
      <c r="B410" s="329">
        <v>12.0</v>
      </c>
      <c r="C410" s="324"/>
      <c r="D410" s="330">
        <v>4777.0</v>
      </c>
      <c r="E410" s="331" t="s">
        <v>1390</v>
      </c>
      <c r="F410" s="207"/>
      <c r="G410" s="207"/>
      <c r="H410" s="207"/>
      <c r="I410" s="332"/>
      <c r="J410" s="1"/>
      <c r="K410" s="1"/>
      <c r="L410" s="1"/>
      <c r="M410" s="1"/>
      <c r="N410" s="1"/>
      <c r="O410" s="1"/>
      <c r="P410" s="1"/>
      <c r="Q410" s="1"/>
      <c r="R410" s="1"/>
      <c r="S410" s="1"/>
      <c r="T410" s="1"/>
      <c r="U410" s="1"/>
      <c r="V410" s="1"/>
      <c r="W410" s="1"/>
      <c r="X410" s="1"/>
      <c r="Y410" s="1"/>
      <c r="Z410" s="1"/>
    </row>
    <row r="411" ht="14.25" customHeight="1">
      <c r="A411" s="328" t="s">
        <v>2879</v>
      </c>
      <c r="B411" s="329">
        <v>12.0</v>
      </c>
      <c r="C411" s="324"/>
      <c r="D411" s="330">
        <v>4778.0</v>
      </c>
      <c r="E411" s="331" t="s">
        <v>1393</v>
      </c>
      <c r="F411" s="207"/>
      <c r="G411" s="207"/>
      <c r="H411" s="207"/>
      <c r="I411" s="332"/>
      <c r="J411" s="1"/>
      <c r="K411" s="1"/>
      <c r="L411" s="1"/>
      <c r="M411" s="1"/>
      <c r="N411" s="1"/>
      <c r="O411" s="1"/>
      <c r="P411" s="1"/>
      <c r="Q411" s="1"/>
      <c r="R411" s="1"/>
      <c r="S411" s="1"/>
      <c r="T411" s="1"/>
      <c r="U411" s="1"/>
      <c r="V411" s="1"/>
      <c r="W411" s="1"/>
      <c r="X411" s="1"/>
      <c r="Y411" s="1"/>
      <c r="Z411" s="1"/>
    </row>
    <row r="412" ht="14.25" customHeight="1">
      <c r="A412" s="328" t="s">
        <v>2880</v>
      </c>
      <c r="B412" s="329">
        <v>17.0</v>
      </c>
      <c r="C412" s="324"/>
      <c r="D412" s="330">
        <v>4779.0</v>
      </c>
      <c r="E412" s="331" t="s">
        <v>1396</v>
      </c>
      <c r="F412" s="207"/>
      <c r="G412" s="207"/>
      <c r="H412" s="207"/>
      <c r="I412" s="332"/>
      <c r="J412" s="1"/>
      <c r="K412" s="1"/>
      <c r="L412" s="1"/>
      <c r="M412" s="1"/>
      <c r="N412" s="1"/>
      <c r="O412" s="1"/>
      <c r="P412" s="1"/>
      <c r="Q412" s="1"/>
      <c r="R412" s="1"/>
      <c r="S412" s="1"/>
      <c r="T412" s="1"/>
      <c r="U412" s="1"/>
      <c r="V412" s="1"/>
      <c r="W412" s="1"/>
      <c r="X412" s="1"/>
      <c r="Y412" s="1"/>
      <c r="Z412" s="1"/>
    </row>
    <row r="413" ht="14.25" customHeight="1">
      <c r="A413" s="328" t="s">
        <v>2881</v>
      </c>
      <c r="B413" s="329">
        <v>7.0</v>
      </c>
      <c r="C413" s="324"/>
      <c r="D413" s="330">
        <v>4781.0</v>
      </c>
      <c r="E413" s="333" t="s">
        <v>1399</v>
      </c>
      <c r="F413" s="207"/>
      <c r="G413" s="207"/>
      <c r="H413" s="207"/>
      <c r="I413" s="332"/>
      <c r="J413" s="1"/>
      <c r="K413" s="1"/>
      <c r="L413" s="1"/>
      <c r="M413" s="1"/>
      <c r="N413" s="1"/>
      <c r="O413" s="1"/>
      <c r="P413" s="1"/>
      <c r="Q413" s="1"/>
      <c r="R413" s="1"/>
      <c r="S413" s="1"/>
      <c r="T413" s="1"/>
      <c r="U413" s="1"/>
      <c r="V413" s="1"/>
      <c r="W413" s="1"/>
      <c r="X413" s="1"/>
      <c r="Y413" s="1"/>
      <c r="Z413" s="1"/>
    </row>
    <row r="414" ht="14.25" customHeight="1">
      <c r="A414" s="328" t="s">
        <v>2882</v>
      </c>
      <c r="B414" s="329">
        <v>3.0</v>
      </c>
      <c r="C414" s="324"/>
      <c r="D414" s="330">
        <v>4782.0</v>
      </c>
      <c r="E414" s="331" t="s">
        <v>1402</v>
      </c>
      <c r="F414" s="207"/>
      <c r="G414" s="207"/>
      <c r="H414" s="207"/>
      <c r="I414" s="332"/>
      <c r="J414" s="1"/>
      <c r="K414" s="1"/>
      <c r="L414" s="1"/>
      <c r="M414" s="1"/>
      <c r="N414" s="1"/>
      <c r="O414" s="1"/>
      <c r="P414" s="1"/>
      <c r="Q414" s="1"/>
      <c r="R414" s="1"/>
      <c r="S414" s="1"/>
      <c r="T414" s="1"/>
      <c r="U414" s="1"/>
      <c r="V414" s="1"/>
      <c r="W414" s="1"/>
      <c r="X414" s="1"/>
      <c r="Y414" s="1"/>
      <c r="Z414" s="1"/>
    </row>
    <row r="415" ht="14.25" customHeight="1">
      <c r="A415" s="328" t="s">
        <v>2883</v>
      </c>
      <c r="B415" s="329">
        <v>8.0</v>
      </c>
      <c r="C415" s="324"/>
      <c r="D415" s="330">
        <v>4789.0</v>
      </c>
      <c r="E415" s="331" t="s">
        <v>1405</v>
      </c>
      <c r="F415" s="207"/>
      <c r="G415" s="207"/>
      <c r="H415" s="207"/>
      <c r="I415" s="332"/>
      <c r="J415" s="1"/>
      <c r="K415" s="1"/>
      <c r="L415" s="1"/>
      <c r="M415" s="1"/>
      <c r="N415" s="1"/>
      <c r="O415" s="1"/>
      <c r="P415" s="1"/>
      <c r="Q415" s="1"/>
      <c r="R415" s="1"/>
      <c r="S415" s="1"/>
      <c r="T415" s="1"/>
      <c r="U415" s="1"/>
      <c r="V415" s="1"/>
      <c r="W415" s="1"/>
      <c r="X415" s="1"/>
      <c r="Y415" s="1"/>
      <c r="Z415" s="1"/>
    </row>
    <row r="416" ht="14.25" customHeight="1">
      <c r="A416" s="328" t="s">
        <v>2884</v>
      </c>
      <c r="B416" s="329">
        <v>15.0</v>
      </c>
      <c r="C416" s="324"/>
      <c r="D416" s="330">
        <v>4791.0</v>
      </c>
      <c r="E416" s="331" t="s">
        <v>1408</v>
      </c>
      <c r="F416" s="207"/>
      <c r="G416" s="207"/>
      <c r="H416" s="207"/>
      <c r="I416" s="332"/>
      <c r="J416" s="1"/>
      <c r="K416" s="1"/>
      <c r="L416" s="1"/>
      <c r="M416" s="1"/>
      <c r="N416" s="1"/>
      <c r="O416" s="1"/>
      <c r="P416" s="1"/>
      <c r="Q416" s="1"/>
      <c r="R416" s="1"/>
      <c r="S416" s="1"/>
      <c r="T416" s="1"/>
      <c r="U416" s="1"/>
      <c r="V416" s="1"/>
      <c r="W416" s="1"/>
      <c r="X416" s="1"/>
      <c r="Y416" s="1"/>
      <c r="Z416" s="1"/>
    </row>
    <row r="417" ht="14.25" customHeight="1">
      <c r="A417" s="328" t="s">
        <v>2885</v>
      </c>
      <c r="B417" s="329">
        <v>10.0</v>
      </c>
      <c r="C417" s="324"/>
      <c r="D417" s="330">
        <v>4799.0</v>
      </c>
      <c r="E417" s="331" t="s">
        <v>1411</v>
      </c>
      <c r="F417" s="207"/>
      <c r="G417" s="207"/>
      <c r="H417" s="207"/>
      <c r="I417" s="332"/>
      <c r="J417" s="1"/>
      <c r="K417" s="1"/>
      <c r="L417" s="1"/>
      <c r="M417" s="1"/>
      <c r="N417" s="1"/>
      <c r="O417" s="1"/>
      <c r="P417" s="1"/>
      <c r="Q417" s="1"/>
      <c r="R417" s="1"/>
      <c r="S417" s="1"/>
      <c r="T417" s="1"/>
      <c r="U417" s="1"/>
      <c r="V417" s="1"/>
      <c r="W417" s="1"/>
      <c r="X417" s="1"/>
      <c r="Y417" s="1"/>
      <c r="Z417" s="1"/>
    </row>
    <row r="418" ht="14.25" customHeight="1">
      <c r="A418" s="328" t="s">
        <v>2886</v>
      </c>
      <c r="B418" s="329">
        <v>12.0</v>
      </c>
      <c r="C418" s="324"/>
      <c r="D418" s="330">
        <v>4910.0</v>
      </c>
      <c r="E418" s="331" t="s">
        <v>1414</v>
      </c>
      <c r="F418" s="207"/>
      <c r="G418" s="207"/>
      <c r="H418" s="207"/>
      <c r="I418" s="332"/>
      <c r="J418" s="1"/>
      <c r="K418" s="1"/>
      <c r="L418" s="1"/>
      <c r="M418" s="1"/>
      <c r="N418" s="1"/>
      <c r="O418" s="1"/>
      <c r="P418" s="1"/>
      <c r="Q418" s="1"/>
      <c r="R418" s="1"/>
      <c r="S418" s="1"/>
      <c r="T418" s="1"/>
      <c r="U418" s="1"/>
      <c r="V418" s="1"/>
      <c r="W418" s="1"/>
      <c r="X418" s="1"/>
      <c r="Y418" s="1"/>
      <c r="Z418" s="1"/>
    </row>
    <row r="419" ht="14.25" customHeight="1">
      <c r="A419" s="328" t="s">
        <v>2887</v>
      </c>
      <c r="B419" s="329">
        <v>12.0</v>
      </c>
      <c r="C419" s="324"/>
      <c r="D419" s="330">
        <v>4920.0</v>
      </c>
      <c r="E419" s="331" t="s">
        <v>1417</v>
      </c>
      <c r="F419" s="207"/>
      <c r="G419" s="207"/>
      <c r="H419" s="207"/>
      <c r="I419" s="332"/>
      <c r="J419" s="1"/>
      <c r="K419" s="1"/>
      <c r="L419" s="1"/>
      <c r="M419" s="1"/>
      <c r="N419" s="1"/>
      <c r="O419" s="1"/>
      <c r="P419" s="1"/>
      <c r="Q419" s="1"/>
      <c r="R419" s="1"/>
      <c r="S419" s="1"/>
      <c r="T419" s="1"/>
      <c r="U419" s="1"/>
      <c r="V419" s="1"/>
      <c r="W419" s="1"/>
      <c r="X419" s="1"/>
      <c r="Y419" s="1"/>
      <c r="Z419" s="1"/>
    </row>
    <row r="420" ht="14.25" customHeight="1">
      <c r="A420" s="328" t="s">
        <v>2888</v>
      </c>
      <c r="B420" s="329">
        <v>19.0</v>
      </c>
      <c r="C420" s="324"/>
      <c r="D420" s="330">
        <v>4931.0</v>
      </c>
      <c r="E420" s="331" t="s">
        <v>1420</v>
      </c>
      <c r="F420" s="207"/>
      <c r="G420" s="207"/>
      <c r="H420" s="207"/>
      <c r="I420" s="332"/>
      <c r="J420" s="1"/>
      <c r="K420" s="1"/>
      <c r="L420" s="1"/>
      <c r="M420" s="1"/>
      <c r="N420" s="1"/>
      <c r="O420" s="1"/>
      <c r="P420" s="1"/>
      <c r="Q420" s="1"/>
      <c r="R420" s="1"/>
      <c r="S420" s="1"/>
      <c r="T420" s="1"/>
      <c r="U420" s="1"/>
      <c r="V420" s="1"/>
      <c r="W420" s="1"/>
      <c r="X420" s="1"/>
      <c r="Y420" s="1"/>
      <c r="Z420" s="1"/>
    </row>
    <row r="421" ht="14.25" customHeight="1">
      <c r="A421" s="328" t="s">
        <v>2889</v>
      </c>
      <c r="B421" s="329">
        <v>4.0</v>
      </c>
      <c r="C421" s="324"/>
      <c r="D421" s="330">
        <v>4932.0</v>
      </c>
      <c r="E421" s="331" t="s">
        <v>1423</v>
      </c>
      <c r="F421" s="207"/>
      <c r="G421" s="207"/>
      <c r="H421" s="207"/>
      <c r="I421" s="332"/>
      <c r="J421" s="1"/>
      <c r="K421" s="1"/>
      <c r="L421" s="1"/>
      <c r="M421" s="1"/>
      <c r="N421" s="1"/>
      <c r="O421" s="1"/>
      <c r="P421" s="1"/>
      <c r="Q421" s="1"/>
      <c r="R421" s="1"/>
      <c r="S421" s="1"/>
      <c r="T421" s="1"/>
      <c r="U421" s="1"/>
      <c r="V421" s="1"/>
      <c r="W421" s="1"/>
      <c r="X421" s="1"/>
      <c r="Y421" s="1"/>
      <c r="Z421" s="1"/>
    </row>
    <row r="422" ht="14.25" customHeight="1">
      <c r="A422" s="328" t="s">
        <v>2890</v>
      </c>
      <c r="B422" s="329">
        <v>19.0</v>
      </c>
      <c r="C422" s="324"/>
      <c r="D422" s="330">
        <v>4939.0</v>
      </c>
      <c r="E422" s="331" t="s">
        <v>1426</v>
      </c>
      <c r="F422" s="207"/>
      <c r="G422" s="207"/>
      <c r="H422" s="207"/>
      <c r="I422" s="332"/>
      <c r="J422" s="1"/>
      <c r="K422" s="1"/>
      <c r="L422" s="1"/>
      <c r="M422" s="1"/>
      <c r="N422" s="1"/>
      <c r="O422" s="1"/>
      <c r="P422" s="1"/>
      <c r="Q422" s="1"/>
      <c r="R422" s="1"/>
      <c r="S422" s="1"/>
      <c r="T422" s="1"/>
      <c r="U422" s="1"/>
      <c r="V422" s="1"/>
      <c r="W422" s="1"/>
      <c r="X422" s="1"/>
      <c r="Y422" s="1"/>
      <c r="Z422" s="1"/>
    </row>
    <row r="423" ht="14.25" customHeight="1">
      <c r="A423" s="328" t="s">
        <v>2891</v>
      </c>
      <c r="B423" s="329">
        <v>6.0</v>
      </c>
      <c r="C423" s="324"/>
      <c r="D423" s="330">
        <v>4941.0</v>
      </c>
      <c r="E423" s="331" t="s">
        <v>1429</v>
      </c>
      <c r="F423" s="207"/>
      <c r="G423" s="207"/>
      <c r="H423" s="207"/>
      <c r="I423" s="332"/>
      <c r="J423" s="1"/>
      <c r="K423" s="1"/>
      <c r="L423" s="1"/>
      <c r="M423" s="1"/>
      <c r="N423" s="1"/>
      <c r="O423" s="1"/>
      <c r="P423" s="1"/>
      <c r="Q423" s="1"/>
      <c r="R423" s="1"/>
      <c r="S423" s="1"/>
      <c r="T423" s="1"/>
      <c r="U423" s="1"/>
      <c r="V423" s="1"/>
      <c r="W423" s="1"/>
      <c r="X423" s="1"/>
      <c r="Y423" s="1"/>
      <c r="Z423" s="1"/>
    </row>
    <row r="424" ht="14.25" customHeight="1">
      <c r="A424" s="328" t="s">
        <v>2892</v>
      </c>
      <c r="B424" s="329">
        <v>17.0</v>
      </c>
      <c r="C424" s="324"/>
      <c r="D424" s="330">
        <v>4942.0</v>
      </c>
      <c r="E424" s="331" t="s">
        <v>1432</v>
      </c>
      <c r="F424" s="207"/>
      <c r="G424" s="207"/>
      <c r="H424" s="207"/>
      <c r="I424" s="332"/>
      <c r="J424" s="1"/>
      <c r="K424" s="1"/>
      <c r="L424" s="1"/>
      <c r="M424" s="1"/>
      <c r="N424" s="1"/>
      <c r="O424" s="1"/>
      <c r="P424" s="1"/>
      <c r="Q424" s="1"/>
      <c r="R424" s="1"/>
      <c r="S424" s="1"/>
      <c r="T424" s="1"/>
      <c r="U424" s="1"/>
      <c r="V424" s="1"/>
      <c r="W424" s="1"/>
      <c r="X424" s="1"/>
      <c r="Y424" s="1"/>
      <c r="Z424" s="1"/>
    </row>
    <row r="425" ht="14.25" customHeight="1">
      <c r="A425" s="328" t="s">
        <v>2893</v>
      </c>
      <c r="B425" s="329">
        <v>10.0</v>
      </c>
      <c r="C425" s="324"/>
      <c r="D425" s="330">
        <v>4950.0</v>
      </c>
      <c r="E425" s="331" t="s">
        <v>1435</v>
      </c>
      <c r="F425" s="207"/>
      <c r="G425" s="207"/>
      <c r="H425" s="207"/>
      <c r="I425" s="332"/>
      <c r="J425" s="1"/>
      <c r="K425" s="1"/>
      <c r="L425" s="1"/>
      <c r="M425" s="1"/>
      <c r="N425" s="1"/>
      <c r="O425" s="1"/>
      <c r="P425" s="1"/>
      <c r="Q425" s="1"/>
      <c r="R425" s="1"/>
      <c r="S425" s="1"/>
      <c r="T425" s="1"/>
      <c r="U425" s="1"/>
      <c r="V425" s="1"/>
      <c r="W425" s="1"/>
      <c r="X425" s="1"/>
      <c r="Y425" s="1"/>
      <c r="Z425" s="1"/>
    </row>
    <row r="426" ht="14.25" customHeight="1">
      <c r="A426" s="328" t="s">
        <v>2894</v>
      </c>
      <c r="B426" s="329">
        <v>17.0</v>
      </c>
      <c r="C426" s="324"/>
      <c r="D426" s="330">
        <v>5010.0</v>
      </c>
      <c r="E426" s="331" t="s">
        <v>1438</v>
      </c>
      <c r="F426" s="207"/>
      <c r="G426" s="207"/>
      <c r="H426" s="207"/>
      <c r="I426" s="332"/>
      <c r="J426" s="1"/>
      <c r="K426" s="1"/>
      <c r="L426" s="1"/>
      <c r="M426" s="1"/>
      <c r="N426" s="1"/>
      <c r="O426" s="1"/>
      <c r="P426" s="1"/>
      <c r="Q426" s="1"/>
      <c r="R426" s="1"/>
      <c r="S426" s="1"/>
      <c r="T426" s="1"/>
      <c r="U426" s="1"/>
      <c r="V426" s="1"/>
      <c r="W426" s="1"/>
      <c r="X426" s="1"/>
      <c r="Y426" s="1"/>
      <c r="Z426" s="1"/>
    </row>
    <row r="427" ht="14.25" customHeight="1">
      <c r="A427" s="328" t="s">
        <v>2895</v>
      </c>
      <c r="B427" s="329">
        <v>5.0</v>
      </c>
      <c r="C427" s="324"/>
      <c r="D427" s="330">
        <v>5020.0</v>
      </c>
      <c r="E427" s="331" t="s">
        <v>1441</v>
      </c>
      <c r="F427" s="207"/>
      <c r="G427" s="207"/>
      <c r="H427" s="207"/>
      <c r="I427" s="332"/>
      <c r="J427" s="1"/>
      <c r="K427" s="1"/>
      <c r="L427" s="1"/>
      <c r="M427" s="1"/>
      <c r="N427" s="1"/>
      <c r="O427" s="1"/>
      <c r="P427" s="1"/>
      <c r="Q427" s="1"/>
      <c r="R427" s="1"/>
      <c r="S427" s="1"/>
      <c r="T427" s="1"/>
      <c r="U427" s="1"/>
      <c r="V427" s="1"/>
      <c r="W427" s="1"/>
      <c r="X427" s="1"/>
      <c r="Y427" s="1"/>
      <c r="Z427" s="1"/>
    </row>
    <row r="428" ht="14.25" customHeight="1">
      <c r="A428" s="328" t="s">
        <v>2896</v>
      </c>
      <c r="B428" s="329">
        <v>13.0</v>
      </c>
      <c r="C428" s="324"/>
      <c r="D428" s="330">
        <v>5030.0</v>
      </c>
      <c r="E428" s="331" t="s">
        <v>1444</v>
      </c>
      <c r="F428" s="207"/>
      <c r="G428" s="207"/>
      <c r="H428" s="207"/>
      <c r="I428" s="332"/>
      <c r="J428" s="1"/>
      <c r="K428" s="1"/>
      <c r="L428" s="1"/>
      <c r="M428" s="1"/>
      <c r="N428" s="1"/>
      <c r="O428" s="1"/>
      <c r="P428" s="1"/>
      <c r="Q428" s="1"/>
      <c r="R428" s="1"/>
      <c r="S428" s="1"/>
      <c r="T428" s="1"/>
      <c r="U428" s="1"/>
      <c r="V428" s="1"/>
      <c r="W428" s="1"/>
      <c r="X428" s="1"/>
      <c r="Y428" s="1"/>
      <c r="Z428" s="1"/>
    </row>
    <row r="429" ht="14.25" customHeight="1">
      <c r="A429" s="328" t="s">
        <v>2897</v>
      </c>
      <c r="B429" s="329">
        <v>12.0</v>
      </c>
      <c r="C429" s="324"/>
      <c r="D429" s="330">
        <v>5040.0</v>
      </c>
      <c r="E429" s="331" t="s">
        <v>1447</v>
      </c>
      <c r="F429" s="207"/>
      <c r="G429" s="207"/>
      <c r="H429" s="207"/>
      <c r="I429" s="332"/>
      <c r="J429" s="1"/>
      <c r="K429" s="1"/>
      <c r="L429" s="1"/>
      <c r="M429" s="1"/>
      <c r="N429" s="1"/>
      <c r="O429" s="1"/>
      <c r="P429" s="1"/>
      <c r="Q429" s="1"/>
      <c r="R429" s="1"/>
      <c r="S429" s="1"/>
      <c r="T429" s="1"/>
      <c r="U429" s="1"/>
      <c r="V429" s="1"/>
      <c r="W429" s="1"/>
      <c r="X429" s="1"/>
      <c r="Y429" s="1"/>
      <c r="Z429" s="1"/>
    </row>
    <row r="430" ht="14.25" customHeight="1">
      <c r="A430" s="328" t="s">
        <v>2898</v>
      </c>
      <c r="B430" s="329">
        <v>17.0</v>
      </c>
      <c r="C430" s="324"/>
      <c r="D430" s="330">
        <v>5110.0</v>
      </c>
      <c r="E430" s="331" t="s">
        <v>1450</v>
      </c>
      <c r="F430" s="207"/>
      <c r="G430" s="207"/>
      <c r="H430" s="207"/>
      <c r="I430" s="332"/>
      <c r="J430" s="1"/>
      <c r="K430" s="1"/>
      <c r="L430" s="1"/>
      <c r="M430" s="1"/>
      <c r="N430" s="1"/>
      <c r="O430" s="1"/>
      <c r="P430" s="1"/>
      <c r="Q430" s="1"/>
      <c r="R430" s="1"/>
      <c r="S430" s="1"/>
      <c r="T430" s="1"/>
      <c r="U430" s="1"/>
      <c r="V430" s="1"/>
      <c r="W430" s="1"/>
      <c r="X430" s="1"/>
      <c r="Y430" s="1"/>
      <c r="Z430" s="1"/>
    </row>
    <row r="431" ht="14.25" customHeight="1">
      <c r="A431" s="328" t="s">
        <v>2899</v>
      </c>
      <c r="B431" s="329">
        <v>16.0</v>
      </c>
      <c r="C431" s="324"/>
      <c r="D431" s="330">
        <v>5121.0</v>
      </c>
      <c r="E431" s="331" t="s">
        <v>1453</v>
      </c>
      <c r="F431" s="207"/>
      <c r="G431" s="207"/>
      <c r="H431" s="207"/>
      <c r="I431" s="332"/>
      <c r="J431" s="1"/>
      <c r="K431" s="1"/>
      <c r="L431" s="1"/>
      <c r="M431" s="1"/>
      <c r="N431" s="1"/>
      <c r="O431" s="1"/>
      <c r="P431" s="1"/>
      <c r="Q431" s="1"/>
      <c r="R431" s="1"/>
      <c r="S431" s="1"/>
      <c r="T431" s="1"/>
      <c r="U431" s="1"/>
      <c r="V431" s="1"/>
      <c r="W431" s="1"/>
      <c r="X431" s="1"/>
      <c r="Y431" s="1"/>
      <c r="Z431" s="1"/>
    </row>
    <row r="432" ht="14.25" customHeight="1">
      <c r="A432" s="328" t="s">
        <v>2900</v>
      </c>
      <c r="B432" s="329">
        <v>16.0</v>
      </c>
      <c r="C432" s="324"/>
      <c r="D432" s="330">
        <v>5122.0</v>
      </c>
      <c r="E432" s="331" t="s">
        <v>1456</v>
      </c>
      <c r="F432" s="207"/>
      <c r="G432" s="207"/>
      <c r="H432" s="207"/>
      <c r="I432" s="332"/>
      <c r="J432" s="1"/>
      <c r="K432" s="1"/>
      <c r="L432" s="1"/>
      <c r="M432" s="1"/>
      <c r="N432" s="1"/>
      <c r="O432" s="1"/>
      <c r="P432" s="1"/>
      <c r="Q432" s="1"/>
      <c r="R432" s="1"/>
      <c r="S432" s="1"/>
      <c r="T432" s="1"/>
      <c r="U432" s="1"/>
      <c r="V432" s="1"/>
      <c r="W432" s="1"/>
      <c r="X432" s="1"/>
      <c r="Y432" s="1"/>
      <c r="Z432" s="1"/>
    </row>
    <row r="433" ht="14.25" customHeight="1">
      <c r="A433" s="328" t="s">
        <v>2901</v>
      </c>
      <c r="B433" s="329">
        <v>13.0</v>
      </c>
      <c r="C433" s="324"/>
      <c r="D433" s="330">
        <v>5210.0</v>
      </c>
      <c r="E433" s="331" t="s">
        <v>1459</v>
      </c>
      <c r="F433" s="207"/>
      <c r="G433" s="207"/>
      <c r="H433" s="207"/>
      <c r="I433" s="332"/>
      <c r="J433" s="1"/>
      <c r="K433" s="1"/>
      <c r="L433" s="1"/>
      <c r="M433" s="1"/>
      <c r="N433" s="1"/>
      <c r="O433" s="1"/>
      <c r="P433" s="1"/>
      <c r="Q433" s="1"/>
      <c r="R433" s="1"/>
      <c r="S433" s="1"/>
      <c r="T433" s="1"/>
      <c r="U433" s="1"/>
      <c r="V433" s="1"/>
      <c r="W433" s="1"/>
      <c r="X433" s="1"/>
      <c r="Y433" s="1"/>
      <c r="Z433" s="1"/>
    </row>
    <row r="434" ht="14.25" customHeight="1">
      <c r="A434" s="328" t="s">
        <v>2902</v>
      </c>
      <c r="B434" s="329">
        <v>12.0</v>
      </c>
      <c r="C434" s="324"/>
      <c r="D434" s="330">
        <v>5221.0</v>
      </c>
      <c r="E434" s="331" t="s">
        <v>1462</v>
      </c>
      <c r="F434" s="207"/>
      <c r="G434" s="207"/>
      <c r="H434" s="207"/>
      <c r="I434" s="332"/>
      <c r="J434" s="1"/>
      <c r="K434" s="1"/>
      <c r="L434" s="1"/>
      <c r="M434" s="1"/>
      <c r="N434" s="1"/>
      <c r="O434" s="1"/>
      <c r="P434" s="1"/>
      <c r="Q434" s="1"/>
      <c r="R434" s="1"/>
      <c r="S434" s="1"/>
      <c r="T434" s="1"/>
      <c r="U434" s="1"/>
      <c r="V434" s="1"/>
      <c r="W434" s="1"/>
      <c r="X434" s="1"/>
      <c r="Y434" s="1"/>
      <c r="Z434" s="1"/>
    </row>
    <row r="435" ht="14.25" customHeight="1">
      <c r="A435" s="328" t="s">
        <v>2903</v>
      </c>
      <c r="B435" s="329">
        <v>19.0</v>
      </c>
      <c r="C435" s="324"/>
      <c r="D435" s="330">
        <v>5222.0</v>
      </c>
      <c r="E435" s="331" t="s">
        <v>1465</v>
      </c>
      <c r="F435" s="207"/>
      <c r="G435" s="207"/>
      <c r="H435" s="207"/>
      <c r="I435" s="332"/>
      <c r="J435" s="1"/>
      <c r="K435" s="1"/>
      <c r="L435" s="1"/>
      <c r="M435" s="1"/>
      <c r="N435" s="1"/>
      <c r="O435" s="1"/>
      <c r="P435" s="1"/>
      <c r="Q435" s="1"/>
      <c r="R435" s="1"/>
      <c r="S435" s="1"/>
      <c r="T435" s="1"/>
      <c r="U435" s="1"/>
      <c r="V435" s="1"/>
      <c r="W435" s="1"/>
      <c r="X435" s="1"/>
      <c r="Y435" s="1"/>
      <c r="Z435" s="1"/>
    </row>
    <row r="436" ht="14.25" customHeight="1">
      <c r="A436" s="328" t="s">
        <v>2904</v>
      </c>
      <c r="B436" s="329">
        <v>20.0</v>
      </c>
      <c r="C436" s="324"/>
      <c r="D436" s="330">
        <v>5223.0</v>
      </c>
      <c r="E436" s="331" t="s">
        <v>1468</v>
      </c>
      <c r="F436" s="207"/>
      <c r="G436" s="207"/>
      <c r="H436" s="207"/>
      <c r="I436" s="332"/>
      <c r="J436" s="1"/>
      <c r="K436" s="1"/>
      <c r="L436" s="1"/>
      <c r="M436" s="1"/>
      <c r="N436" s="1"/>
      <c r="O436" s="1"/>
      <c r="P436" s="1"/>
      <c r="Q436" s="1"/>
      <c r="R436" s="1"/>
      <c r="S436" s="1"/>
      <c r="T436" s="1"/>
      <c r="U436" s="1"/>
      <c r="V436" s="1"/>
      <c r="W436" s="1"/>
      <c r="X436" s="1"/>
      <c r="Y436" s="1"/>
      <c r="Z436" s="1"/>
    </row>
    <row r="437" ht="14.25" customHeight="1">
      <c r="A437" s="328" t="s">
        <v>2905</v>
      </c>
      <c r="B437" s="329">
        <v>14.0</v>
      </c>
      <c r="C437" s="324"/>
      <c r="D437" s="330">
        <v>5224.0</v>
      </c>
      <c r="E437" s="331" t="s">
        <v>1471</v>
      </c>
      <c r="F437" s="207"/>
      <c r="G437" s="207"/>
      <c r="H437" s="207"/>
      <c r="I437" s="332"/>
      <c r="J437" s="1"/>
      <c r="K437" s="1"/>
      <c r="L437" s="1"/>
      <c r="M437" s="1"/>
      <c r="N437" s="1"/>
      <c r="O437" s="1"/>
      <c r="P437" s="1"/>
      <c r="Q437" s="1"/>
      <c r="R437" s="1"/>
      <c r="S437" s="1"/>
      <c r="T437" s="1"/>
      <c r="U437" s="1"/>
      <c r="V437" s="1"/>
      <c r="W437" s="1"/>
      <c r="X437" s="1"/>
      <c r="Y437" s="1"/>
      <c r="Z437" s="1"/>
    </row>
    <row r="438" ht="14.25" customHeight="1">
      <c r="A438" s="328" t="s">
        <v>2906</v>
      </c>
      <c r="B438" s="329">
        <v>2.0</v>
      </c>
      <c r="C438" s="324"/>
      <c r="D438" s="330">
        <v>5229.0</v>
      </c>
      <c r="E438" s="331" t="s">
        <v>1474</v>
      </c>
      <c r="F438" s="207"/>
      <c r="G438" s="207"/>
      <c r="H438" s="207"/>
      <c r="I438" s="332"/>
      <c r="J438" s="1"/>
      <c r="K438" s="1"/>
      <c r="L438" s="1"/>
      <c r="M438" s="1"/>
      <c r="N438" s="1"/>
      <c r="O438" s="1"/>
      <c r="P438" s="1"/>
      <c r="Q438" s="1"/>
      <c r="R438" s="1"/>
      <c r="S438" s="1"/>
      <c r="T438" s="1"/>
      <c r="U438" s="1"/>
      <c r="V438" s="1"/>
      <c r="W438" s="1"/>
      <c r="X438" s="1"/>
      <c r="Y438" s="1"/>
      <c r="Z438" s="1"/>
    </row>
    <row r="439" ht="14.25" customHeight="1">
      <c r="A439" s="328" t="s">
        <v>2907</v>
      </c>
      <c r="B439" s="329">
        <v>1.0</v>
      </c>
      <c r="C439" s="324"/>
      <c r="D439" s="330">
        <v>5310.0</v>
      </c>
      <c r="E439" s="331" t="s">
        <v>1477</v>
      </c>
      <c r="F439" s="207"/>
      <c r="G439" s="207"/>
      <c r="H439" s="207"/>
      <c r="I439" s="332"/>
      <c r="J439" s="1"/>
      <c r="K439" s="1"/>
      <c r="L439" s="1"/>
      <c r="M439" s="1"/>
      <c r="N439" s="1"/>
      <c r="O439" s="1"/>
      <c r="P439" s="1"/>
      <c r="Q439" s="1"/>
      <c r="R439" s="1"/>
      <c r="S439" s="1"/>
      <c r="T439" s="1"/>
      <c r="U439" s="1"/>
      <c r="V439" s="1"/>
      <c r="W439" s="1"/>
      <c r="X439" s="1"/>
      <c r="Y439" s="1"/>
      <c r="Z439" s="1"/>
    </row>
    <row r="440" ht="14.25" customHeight="1">
      <c r="A440" s="328" t="s">
        <v>2908</v>
      </c>
      <c r="B440" s="329">
        <v>17.0</v>
      </c>
      <c r="C440" s="324"/>
      <c r="D440" s="330">
        <v>5320.0</v>
      </c>
      <c r="E440" s="331" t="s">
        <v>1480</v>
      </c>
      <c r="F440" s="207"/>
      <c r="G440" s="207"/>
      <c r="H440" s="207"/>
      <c r="I440" s="332"/>
      <c r="J440" s="1"/>
      <c r="K440" s="1"/>
      <c r="L440" s="1"/>
      <c r="M440" s="1"/>
      <c r="N440" s="1"/>
      <c r="O440" s="1"/>
      <c r="P440" s="1"/>
      <c r="Q440" s="1"/>
      <c r="R440" s="1"/>
      <c r="S440" s="1"/>
      <c r="T440" s="1"/>
      <c r="U440" s="1"/>
      <c r="V440" s="1"/>
      <c r="W440" s="1"/>
      <c r="X440" s="1"/>
      <c r="Y440" s="1"/>
      <c r="Z440" s="1"/>
    </row>
    <row r="441" ht="14.25" customHeight="1">
      <c r="A441" s="328" t="s">
        <v>2909</v>
      </c>
      <c r="B441" s="329">
        <v>10.0</v>
      </c>
      <c r="C441" s="324"/>
      <c r="D441" s="330">
        <v>5510.0</v>
      </c>
      <c r="E441" s="331" t="s">
        <v>1483</v>
      </c>
      <c r="F441" s="207"/>
      <c r="G441" s="207"/>
      <c r="H441" s="207"/>
      <c r="I441" s="332"/>
      <c r="J441" s="1"/>
      <c r="K441" s="1"/>
      <c r="L441" s="1"/>
      <c r="M441" s="1"/>
      <c r="N441" s="1"/>
      <c r="O441" s="1"/>
      <c r="P441" s="1"/>
      <c r="Q441" s="1"/>
      <c r="R441" s="1"/>
      <c r="S441" s="1"/>
      <c r="T441" s="1"/>
      <c r="U441" s="1"/>
      <c r="V441" s="1"/>
      <c r="W441" s="1"/>
      <c r="X441" s="1"/>
      <c r="Y441" s="1"/>
      <c r="Z441" s="1"/>
    </row>
    <row r="442" ht="14.25" customHeight="1">
      <c r="A442" s="328" t="s">
        <v>2910</v>
      </c>
      <c r="B442" s="329">
        <v>13.0</v>
      </c>
      <c r="C442" s="324"/>
      <c r="D442" s="330">
        <v>5520.0</v>
      </c>
      <c r="E442" s="331" t="s">
        <v>1486</v>
      </c>
      <c r="F442" s="207"/>
      <c r="G442" s="207"/>
      <c r="H442" s="207"/>
      <c r="I442" s="332"/>
      <c r="J442" s="1"/>
      <c r="K442" s="1"/>
      <c r="L442" s="1"/>
      <c r="M442" s="1"/>
      <c r="N442" s="1"/>
      <c r="O442" s="1"/>
      <c r="P442" s="1"/>
      <c r="Q442" s="1"/>
      <c r="R442" s="1"/>
      <c r="S442" s="1"/>
      <c r="T442" s="1"/>
      <c r="U442" s="1"/>
      <c r="V442" s="1"/>
      <c r="W442" s="1"/>
      <c r="X442" s="1"/>
      <c r="Y442" s="1"/>
      <c r="Z442" s="1"/>
    </row>
    <row r="443" ht="14.25" customHeight="1">
      <c r="A443" s="328" t="s">
        <v>2911</v>
      </c>
      <c r="B443" s="329">
        <v>3.0</v>
      </c>
      <c r="C443" s="324"/>
      <c r="D443" s="330">
        <v>5530.0</v>
      </c>
      <c r="E443" s="331" t="s">
        <v>1489</v>
      </c>
      <c r="F443" s="207"/>
      <c r="G443" s="207"/>
      <c r="H443" s="207"/>
      <c r="I443" s="332"/>
      <c r="J443" s="1"/>
      <c r="K443" s="1"/>
      <c r="L443" s="1"/>
      <c r="M443" s="1"/>
      <c r="N443" s="1"/>
      <c r="O443" s="1"/>
      <c r="P443" s="1"/>
      <c r="Q443" s="1"/>
      <c r="R443" s="1"/>
      <c r="S443" s="1"/>
      <c r="T443" s="1"/>
      <c r="U443" s="1"/>
      <c r="V443" s="1"/>
      <c r="W443" s="1"/>
      <c r="X443" s="1"/>
      <c r="Y443" s="1"/>
      <c r="Z443" s="1"/>
    </row>
    <row r="444" ht="14.25" customHeight="1">
      <c r="A444" s="328" t="s">
        <v>2912</v>
      </c>
      <c r="B444" s="329">
        <v>17.0</v>
      </c>
      <c r="C444" s="324"/>
      <c r="D444" s="330">
        <v>5590.0</v>
      </c>
      <c r="E444" s="331" t="s">
        <v>1492</v>
      </c>
      <c r="F444" s="207"/>
      <c r="G444" s="207"/>
      <c r="H444" s="207"/>
      <c r="I444" s="332"/>
      <c r="J444" s="1"/>
      <c r="K444" s="1"/>
      <c r="L444" s="1"/>
      <c r="M444" s="1"/>
      <c r="N444" s="1"/>
      <c r="O444" s="1"/>
      <c r="P444" s="1"/>
      <c r="Q444" s="1"/>
      <c r="R444" s="1"/>
      <c r="S444" s="1"/>
      <c r="T444" s="1"/>
      <c r="U444" s="1"/>
      <c r="V444" s="1"/>
      <c r="W444" s="1"/>
      <c r="X444" s="1"/>
      <c r="Y444" s="1"/>
      <c r="Z444" s="1"/>
    </row>
    <row r="445" ht="14.25" customHeight="1">
      <c r="A445" s="328" t="s">
        <v>2913</v>
      </c>
      <c r="B445" s="329">
        <v>17.0</v>
      </c>
      <c r="C445" s="324"/>
      <c r="D445" s="330">
        <v>5610.0</v>
      </c>
      <c r="E445" s="331" t="s">
        <v>1495</v>
      </c>
      <c r="F445" s="207"/>
      <c r="G445" s="207"/>
      <c r="H445" s="207"/>
      <c r="I445" s="332"/>
      <c r="J445" s="1"/>
      <c r="K445" s="1"/>
      <c r="L445" s="1"/>
      <c r="M445" s="1"/>
      <c r="N445" s="1"/>
      <c r="O445" s="1"/>
      <c r="P445" s="1"/>
      <c r="Q445" s="1"/>
      <c r="R445" s="1"/>
      <c r="S445" s="1"/>
      <c r="T445" s="1"/>
      <c r="U445" s="1"/>
      <c r="V445" s="1"/>
      <c r="W445" s="1"/>
      <c r="X445" s="1"/>
      <c r="Y445" s="1"/>
      <c r="Z445" s="1"/>
    </row>
    <row r="446" ht="14.25" customHeight="1">
      <c r="A446" s="328" t="s">
        <v>2914</v>
      </c>
      <c r="B446" s="329">
        <v>20.0</v>
      </c>
      <c r="C446" s="324"/>
      <c r="D446" s="330">
        <v>5621.0</v>
      </c>
      <c r="E446" s="331" t="s">
        <v>1498</v>
      </c>
      <c r="F446" s="207"/>
      <c r="G446" s="207"/>
      <c r="H446" s="207"/>
      <c r="I446" s="332"/>
      <c r="J446" s="1"/>
      <c r="K446" s="1"/>
      <c r="L446" s="1"/>
      <c r="M446" s="1"/>
      <c r="N446" s="1"/>
      <c r="O446" s="1"/>
      <c r="P446" s="1"/>
      <c r="Q446" s="1"/>
      <c r="R446" s="1"/>
      <c r="S446" s="1"/>
      <c r="T446" s="1"/>
      <c r="U446" s="1"/>
      <c r="V446" s="1"/>
      <c r="W446" s="1"/>
      <c r="X446" s="1"/>
      <c r="Y446" s="1"/>
      <c r="Z446" s="1"/>
    </row>
    <row r="447" ht="14.25" customHeight="1">
      <c r="A447" s="328" t="s">
        <v>2915</v>
      </c>
      <c r="B447" s="329">
        <v>18.0</v>
      </c>
      <c r="C447" s="324"/>
      <c r="D447" s="330">
        <v>5629.0</v>
      </c>
      <c r="E447" s="331" t="s">
        <v>1501</v>
      </c>
      <c r="F447" s="207"/>
      <c r="G447" s="207"/>
      <c r="H447" s="207"/>
      <c r="I447" s="332"/>
      <c r="J447" s="1"/>
      <c r="K447" s="1"/>
      <c r="L447" s="1"/>
      <c r="M447" s="1"/>
      <c r="N447" s="1"/>
      <c r="O447" s="1"/>
      <c r="P447" s="1"/>
      <c r="Q447" s="1"/>
      <c r="R447" s="1"/>
      <c r="S447" s="1"/>
      <c r="T447" s="1"/>
      <c r="U447" s="1"/>
      <c r="V447" s="1"/>
      <c r="W447" s="1"/>
      <c r="X447" s="1"/>
      <c r="Y447" s="1"/>
      <c r="Z447" s="1"/>
    </row>
    <row r="448" ht="14.25" customHeight="1">
      <c r="A448" s="328" t="s">
        <v>2916</v>
      </c>
      <c r="B448" s="329">
        <v>1.0</v>
      </c>
      <c r="C448" s="324"/>
      <c r="D448" s="330">
        <v>5630.0</v>
      </c>
      <c r="E448" s="331" t="s">
        <v>1504</v>
      </c>
      <c r="F448" s="207"/>
      <c r="G448" s="207"/>
      <c r="H448" s="207"/>
      <c r="I448" s="332"/>
      <c r="J448" s="1"/>
      <c r="K448" s="1"/>
      <c r="L448" s="1"/>
      <c r="M448" s="1"/>
      <c r="N448" s="1"/>
      <c r="O448" s="1"/>
      <c r="P448" s="1"/>
      <c r="Q448" s="1"/>
      <c r="R448" s="1"/>
      <c r="S448" s="1"/>
      <c r="T448" s="1"/>
      <c r="U448" s="1"/>
      <c r="V448" s="1"/>
      <c r="W448" s="1"/>
      <c r="X448" s="1"/>
      <c r="Y448" s="1"/>
      <c r="Z448" s="1"/>
    </row>
    <row r="449" ht="14.25" customHeight="1">
      <c r="A449" s="328" t="s">
        <v>2917</v>
      </c>
      <c r="B449" s="329">
        <v>5.0</v>
      </c>
      <c r="C449" s="324"/>
      <c r="D449" s="330">
        <v>5811.0</v>
      </c>
      <c r="E449" s="331" t="s">
        <v>1507</v>
      </c>
      <c r="F449" s="207"/>
      <c r="G449" s="207"/>
      <c r="H449" s="207"/>
      <c r="I449" s="332"/>
      <c r="J449" s="1"/>
      <c r="K449" s="1"/>
      <c r="L449" s="1"/>
      <c r="M449" s="1"/>
      <c r="N449" s="1"/>
      <c r="O449" s="1"/>
      <c r="P449" s="1"/>
      <c r="Q449" s="1"/>
      <c r="R449" s="1"/>
      <c r="S449" s="1"/>
      <c r="T449" s="1"/>
      <c r="U449" s="1"/>
      <c r="V449" s="1"/>
      <c r="W449" s="1"/>
      <c r="X449" s="1"/>
      <c r="Y449" s="1"/>
      <c r="Z449" s="1"/>
    </row>
    <row r="450" ht="14.25" customHeight="1">
      <c r="A450" s="328" t="s">
        <v>2918</v>
      </c>
      <c r="B450" s="329">
        <v>13.0</v>
      </c>
      <c r="C450" s="324"/>
      <c r="D450" s="330">
        <v>5812.0</v>
      </c>
      <c r="E450" s="331" t="s">
        <v>1510</v>
      </c>
      <c r="F450" s="207"/>
      <c r="G450" s="207"/>
      <c r="H450" s="207"/>
      <c r="I450" s="332"/>
      <c r="J450" s="1"/>
      <c r="K450" s="1"/>
      <c r="L450" s="1"/>
      <c r="M450" s="1"/>
      <c r="N450" s="1"/>
      <c r="O450" s="1"/>
      <c r="P450" s="1"/>
      <c r="Q450" s="1"/>
      <c r="R450" s="1"/>
      <c r="S450" s="1"/>
      <c r="T450" s="1"/>
      <c r="U450" s="1"/>
      <c r="V450" s="1"/>
      <c r="W450" s="1"/>
      <c r="X450" s="1"/>
      <c r="Y450" s="1"/>
      <c r="Z450" s="1"/>
    </row>
    <row r="451" ht="14.25" customHeight="1">
      <c r="A451" s="328" t="s">
        <v>2919</v>
      </c>
      <c r="B451" s="329">
        <v>5.0</v>
      </c>
      <c r="C451" s="324"/>
      <c r="D451" s="330">
        <v>5813.0</v>
      </c>
      <c r="E451" s="331" t="s">
        <v>1513</v>
      </c>
      <c r="F451" s="207"/>
      <c r="G451" s="207"/>
      <c r="H451" s="207"/>
      <c r="I451" s="332"/>
      <c r="J451" s="1"/>
      <c r="K451" s="1"/>
      <c r="L451" s="1"/>
      <c r="M451" s="1"/>
      <c r="N451" s="1"/>
      <c r="O451" s="1"/>
      <c r="P451" s="1"/>
      <c r="Q451" s="1"/>
      <c r="R451" s="1"/>
      <c r="S451" s="1"/>
      <c r="T451" s="1"/>
      <c r="U451" s="1"/>
      <c r="V451" s="1"/>
      <c r="W451" s="1"/>
      <c r="X451" s="1"/>
      <c r="Y451" s="1"/>
      <c r="Z451" s="1"/>
    </row>
    <row r="452" ht="14.25" customHeight="1">
      <c r="A452" s="328" t="s">
        <v>2920</v>
      </c>
      <c r="B452" s="329">
        <v>1.0</v>
      </c>
      <c r="C452" s="324"/>
      <c r="D452" s="330">
        <v>5814.0</v>
      </c>
      <c r="E452" s="331" t="s">
        <v>1516</v>
      </c>
      <c r="F452" s="207"/>
      <c r="G452" s="207"/>
      <c r="H452" s="207"/>
      <c r="I452" s="332"/>
      <c r="J452" s="1"/>
      <c r="K452" s="1"/>
      <c r="L452" s="1"/>
      <c r="M452" s="1"/>
      <c r="N452" s="1"/>
      <c r="O452" s="1"/>
      <c r="P452" s="1"/>
      <c r="Q452" s="1"/>
      <c r="R452" s="1"/>
      <c r="S452" s="1"/>
      <c r="T452" s="1"/>
      <c r="U452" s="1"/>
      <c r="V452" s="1"/>
      <c r="W452" s="1"/>
      <c r="X452" s="1"/>
      <c r="Y452" s="1"/>
      <c r="Z452" s="1"/>
    </row>
    <row r="453" ht="14.25" customHeight="1">
      <c r="A453" s="328" t="s">
        <v>2921</v>
      </c>
      <c r="B453" s="329">
        <v>6.0</v>
      </c>
      <c r="C453" s="324"/>
      <c r="D453" s="330">
        <v>5819.0</v>
      </c>
      <c r="E453" s="331" t="s">
        <v>1519</v>
      </c>
      <c r="F453" s="207"/>
      <c r="G453" s="207"/>
      <c r="H453" s="207"/>
      <c r="I453" s="332"/>
      <c r="J453" s="1"/>
      <c r="K453" s="1"/>
      <c r="L453" s="1"/>
      <c r="M453" s="1"/>
      <c r="N453" s="1"/>
      <c r="O453" s="1"/>
      <c r="P453" s="1"/>
      <c r="Q453" s="1"/>
      <c r="R453" s="1"/>
      <c r="S453" s="1"/>
      <c r="T453" s="1"/>
      <c r="U453" s="1"/>
      <c r="V453" s="1"/>
      <c r="W453" s="1"/>
      <c r="X453" s="1"/>
      <c r="Y453" s="1"/>
      <c r="Z453" s="1"/>
    </row>
    <row r="454" ht="14.25" customHeight="1">
      <c r="A454" s="328" t="s">
        <v>2922</v>
      </c>
      <c r="B454" s="329">
        <v>20.0</v>
      </c>
      <c r="C454" s="324"/>
      <c r="D454" s="330">
        <v>5821.0</v>
      </c>
      <c r="E454" s="331" t="s">
        <v>1522</v>
      </c>
      <c r="F454" s="207"/>
      <c r="G454" s="207"/>
      <c r="H454" s="207"/>
      <c r="I454" s="332"/>
      <c r="J454" s="1"/>
      <c r="K454" s="1"/>
      <c r="L454" s="1"/>
      <c r="M454" s="1"/>
      <c r="N454" s="1"/>
      <c r="O454" s="1"/>
      <c r="P454" s="1"/>
      <c r="Q454" s="1"/>
      <c r="R454" s="1"/>
      <c r="S454" s="1"/>
      <c r="T454" s="1"/>
      <c r="U454" s="1"/>
      <c r="V454" s="1"/>
      <c r="W454" s="1"/>
      <c r="X454" s="1"/>
      <c r="Y454" s="1"/>
      <c r="Z454" s="1"/>
    </row>
    <row r="455" ht="14.25" customHeight="1">
      <c r="A455" s="328" t="s">
        <v>2923</v>
      </c>
      <c r="B455" s="329">
        <v>2.0</v>
      </c>
      <c r="C455" s="324"/>
      <c r="D455" s="330">
        <v>5829.0</v>
      </c>
      <c r="E455" s="331" t="s">
        <v>1525</v>
      </c>
      <c r="F455" s="207"/>
      <c r="G455" s="207"/>
      <c r="H455" s="207"/>
      <c r="I455" s="332"/>
      <c r="J455" s="1"/>
      <c r="K455" s="1"/>
      <c r="L455" s="1"/>
      <c r="M455" s="1"/>
      <c r="N455" s="1"/>
      <c r="O455" s="1"/>
      <c r="P455" s="1"/>
      <c r="Q455" s="1"/>
      <c r="R455" s="1"/>
      <c r="S455" s="1"/>
      <c r="T455" s="1"/>
      <c r="U455" s="1"/>
      <c r="V455" s="1"/>
      <c r="W455" s="1"/>
      <c r="X455" s="1"/>
      <c r="Y455" s="1"/>
      <c r="Z455" s="1"/>
    </row>
    <row r="456" ht="14.25" customHeight="1">
      <c r="A456" s="328" t="s">
        <v>2924</v>
      </c>
      <c r="B456" s="329">
        <v>18.0</v>
      </c>
      <c r="C456" s="324"/>
      <c r="D456" s="330">
        <v>5911.0</v>
      </c>
      <c r="E456" s="331" t="s">
        <v>1528</v>
      </c>
      <c r="F456" s="207"/>
      <c r="G456" s="207"/>
      <c r="H456" s="207"/>
      <c r="I456" s="332"/>
      <c r="J456" s="1"/>
      <c r="K456" s="1"/>
      <c r="L456" s="1"/>
      <c r="M456" s="1"/>
      <c r="N456" s="1"/>
      <c r="O456" s="1"/>
      <c r="P456" s="1"/>
      <c r="Q456" s="1"/>
      <c r="R456" s="1"/>
      <c r="S456" s="1"/>
      <c r="T456" s="1"/>
      <c r="U456" s="1"/>
      <c r="V456" s="1"/>
      <c r="W456" s="1"/>
      <c r="X456" s="1"/>
      <c r="Y456" s="1"/>
      <c r="Z456" s="1"/>
    </row>
    <row r="457" ht="14.25" customHeight="1">
      <c r="A457" s="328" t="s">
        <v>2925</v>
      </c>
      <c r="B457" s="329">
        <v>20.0</v>
      </c>
      <c r="C457" s="324"/>
      <c r="D457" s="330">
        <v>5912.0</v>
      </c>
      <c r="E457" s="333" t="s">
        <v>1531</v>
      </c>
      <c r="F457" s="207"/>
      <c r="G457" s="207"/>
      <c r="H457" s="207"/>
      <c r="I457" s="332"/>
      <c r="J457" s="1"/>
      <c r="K457" s="1"/>
      <c r="L457" s="1"/>
      <c r="M457" s="1"/>
      <c r="N457" s="1"/>
      <c r="O457" s="1"/>
      <c r="P457" s="1"/>
      <c r="Q457" s="1"/>
      <c r="R457" s="1"/>
      <c r="S457" s="1"/>
      <c r="T457" s="1"/>
      <c r="U457" s="1"/>
      <c r="V457" s="1"/>
      <c r="W457" s="1"/>
      <c r="X457" s="1"/>
      <c r="Y457" s="1"/>
      <c r="Z457" s="1"/>
    </row>
    <row r="458" ht="14.25" customHeight="1">
      <c r="A458" s="328" t="s">
        <v>2926</v>
      </c>
      <c r="B458" s="329">
        <v>6.0</v>
      </c>
      <c r="C458" s="324"/>
      <c r="D458" s="330">
        <v>5913.0</v>
      </c>
      <c r="E458" s="331" t="s">
        <v>1534</v>
      </c>
      <c r="F458" s="207"/>
      <c r="G458" s="207"/>
      <c r="H458" s="207"/>
      <c r="I458" s="332"/>
      <c r="J458" s="1"/>
      <c r="K458" s="1"/>
      <c r="L458" s="1"/>
      <c r="M458" s="1"/>
      <c r="N458" s="1"/>
      <c r="O458" s="1"/>
      <c r="P458" s="1"/>
      <c r="Q458" s="1"/>
      <c r="R458" s="1"/>
      <c r="S458" s="1"/>
      <c r="T458" s="1"/>
      <c r="U458" s="1"/>
      <c r="V458" s="1"/>
      <c r="W458" s="1"/>
      <c r="X458" s="1"/>
      <c r="Y458" s="1"/>
      <c r="Z458" s="1"/>
    </row>
    <row r="459" ht="14.25" customHeight="1">
      <c r="A459" s="328" t="s">
        <v>2927</v>
      </c>
      <c r="B459" s="329">
        <v>18.0</v>
      </c>
      <c r="C459" s="324"/>
      <c r="D459" s="330">
        <v>5914.0</v>
      </c>
      <c r="E459" s="331" t="s">
        <v>1537</v>
      </c>
      <c r="F459" s="207"/>
      <c r="G459" s="207"/>
      <c r="H459" s="207"/>
      <c r="I459" s="332"/>
      <c r="J459" s="1"/>
      <c r="K459" s="1"/>
      <c r="L459" s="1"/>
      <c r="M459" s="1"/>
      <c r="N459" s="1"/>
      <c r="O459" s="1"/>
      <c r="P459" s="1"/>
      <c r="Q459" s="1"/>
      <c r="R459" s="1"/>
      <c r="S459" s="1"/>
      <c r="T459" s="1"/>
      <c r="U459" s="1"/>
      <c r="V459" s="1"/>
      <c r="W459" s="1"/>
      <c r="X459" s="1"/>
      <c r="Y459" s="1"/>
      <c r="Z459" s="1"/>
    </row>
    <row r="460" ht="14.25" customHeight="1">
      <c r="A460" s="328" t="s">
        <v>2928</v>
      </c>
      <c r="B460" s="329">
        <v>18.0</v>
      </c>
      <c r="C460" s="324"/>
      <c r="D460" s="330">
        <v>5920.0</v>
      </c>
      <c r="E460" s="331" t="s">
        <v>1540</v>
      </c>
      <c r="F460" s="207"/>
      <c r="G460" s="207"/>
      <c r="H460" s="207"/>
      <c r="I460" s="332"/>
      <c r="J460" s="1"/>
      <c r="K460" s="1"/>
      <c r="L460" s="1"/>
      <c r="M460" s="1"/>
      <c r="N460" s="1"/>
      <c r="O460" s="1"/>
      <c r="P460" s="1"/>
      <c r="Q460" s="1"/>
      <c r="R460" s="1"/>
      <c r="S460" s="1"/>
      <c r="T460" s="1"/>
      <c r="U460" s="1"/>
      <c r="V460" s="1"/>
      <c r="W460" s="1"/>
      <c r="X460" s="1"/>
      <c r="Y460" s="1"/>
      <c r="Z460" s="1"/>
    </row>
    <row r="461" ht="14.25" customHeight="1">
      <c r="A461" s="328" t="s">
        <v>2929</v>
      </c>
      <c r="B461" s="329">
        <v>7.0</v>
      </c>
      <c r="C461" s="324"/>
      <c r="D461" s="330">
        <v>6010.0</v>
      </c>
      <c r="E461" s="331" t="s">
        <v>1543</v>
      </c>
      <c r="F461" s="207"/>
      <c r="G461" s="207"/>
      <c r="H461" s="207"/>
      <c r="I461" s="332"/>
      <c r="J461" s="1"/>
      <c r="K461" s="1"/>
      <c r="L461" s="1"/>
      <c r="M461" s="1"/>
      <c r="N461" s="1"/>
      <c r="O461" s="1"/>
      <c r="P461" s="1"/>
      <c r="Q461" s="1"/>
      <c r="R461" s="1"/>
      <c r="S461" s="1"/>
      <c r="T461" s="1"/>
      <c r="U461" s="1"/>
      <c r="V461" s="1"/>
      <c r="W461" s="1"/>
      <c r="X461" s="1"/>
      <c r="Y461" s="1"/>
      <c r="Z461" s="1"/>
    </row>
    <row r="462" ht="14.25" customHeight="1">
      <c r="A462" s="328" t="s">
        <v>2930</v>
      </c>
      <c r="B462" s="329">
        <v>20.0</v>
      </c>
      <c r="C462" s="324"/>
      <c r="D462" s="330">
        <v>6020.0</v>
      </c>
      <c r="E462" s="331" t="s">
        <v>1546</v>
      </c>
      <c r="F462" s="207"/>
      <c r="G462" s="207"/>
      <c r="H462" s="207"/>
      <c r="I462" s="332"/>
      <c r="J462" s="1"/>
      <c r="K462" s="1"/>
      <c r="L462" s="1"/>
      <c r="M462" s="1"/>
      <c r="N462" s="1"/>
      <c r="O462" s="1"/>
      <c r="P462" s="1"/>
      <c r="Q462" s="1"/>
      <c r="R462" s="1"/>
      <c r="S462" s="1"/>
      <c r="T462" s="1"/>
      <c r="U462" s="1"/>
      <c r="V462" s="1"/>
      <c r="W462" s="1"/>
      <c r="X462" s="1"/>
      <c r="Y462" s="1"/>
      <c r="Z462" s="1"/>
    </row>
    <row r="463" ht="14.25" customHeight="1">
      <c r="A463" s="328" t="s">
        <v>2931</v>
      </c>
      <c r="B463" s="329">
        <v>17.0</v>
      </c>
      <c r="C463" s="324"/>
      <c r="D463" s="330">
        <v>6110.0</v>
      </c>
      <c r="E463" s="331" t="s">
        <v>1549</v>
      </c>
      <c r="F463" s="207"/>
      <c r="G463" s="207"/>
      <c r="H463" s="207"/>
      <c r="I463" s="332"/>
      <c r="J463" s="1"/>
      <c r="K463" s="1"/>
      <c r="L463" s="1"/>
      <c r="M463" s="1"/>
      <c r="N463" s="1"/>
      <c r="O463" s="1"/>
      <c r="P463" s="1"/>
      <c r="Q463" s="1"/>
      <c r="R463" s="1"/>
      <c r="S463" s="1"/>
      <c r="T463" s="1"/>
      <c r="U463" s="1"/>
      <c r="V463" s="1"/>
      <c r="W463" s="1"/>
      <c r="X463" s="1"/>
      <c r="Y463" s="1"/>
      <c r="Z463" s="1"/>
    </row>
    <row r="464" ht="14.25" customHeight="1">
      <c r="A464" s="328" t="s">
        <v>2932</v>
      </c>
      <c r="B464" s="329">
        <v>15.0</v>
      </c>
      <c r="C464" s="324"/>
      <c r="D464" s="330">
        <v>6120.0</v>
      </c>
      <c r="E464" s="331" t="s">
        <v>1552</v>
      </c>
      <c r="F464" s="207"/>
      <c r="G464" s="207"/>
      <c r="H464" s="207"/>
      <c r="I464" s="332"/>
      <c r="J464" s="1"/>
      <c r="K464" s="1"/>
      <c r="L464" s="1"/>
      <c r="M464" s="1"/>
      <c r="N464" s="1"/>
      <c r="O464" s="1"/>
      <c r="P464" s="1"/>
      <c r="Q464" s="1"/>
      <c r="R464" s="1"/>
      <c r="S464" s="1"/>
      <c r="T464" s="1"/>
      <c r="U464" s="1"/>
      <c r="V464" s="1"/>
      <c r="W464" s="1"/>
      <c r="X464" s="1"/>
      <c r="Y464" s="1"/>
      <c r="Z464" s="1"/>
    </row>
    <row r="465" ht="14.25" customHeight="1">
      <c r="A465" s="328" t="s">
        <v>2933</v>
      </c>
      <c r="B465" s="329">
        <v>13.0</v>
      </c>
      <c r="C465" s="324"/>
      <c r="D465" s="330">
        <v>6130.0</v>
      </c>
      <c r="E465" s="331" t="s">
        <v>1555</v>
      </c>
      <c r="F465" s="207"/>
      <c r="G465" s="207"/>
      <c r="H465" s="207"/>
      <c r="I465" s="332"/>
      <c r="J465" s="1"/>
      <c r="K465" s="1"/>
      <c r="L465" s="1"/>
      <c r="M465" s="1"/>
      <c r="N465" s="1"/>
      <c r="O465" s="1"/>
      <c r="P465" s="1"/>
      <c r="Q465" s="1"/>
      <c r="R465" s="1"/>
      <c r="S465" s="1"/>
      <c r="T465" s="1"/>
      <c r="U465" s="1"/>
      <c r="V465" s="1"/>
      <c r="W465" s="1"/>
      <c r="X465" s="1"/>
      <c r="Y465" s="1"/>
      <c r="Z465" s="1"/>
    </row>
    <row r="466" ht="14.25" customHeight="1">
      <c r="A466" s="328" t="s">
        <v>2934</v>
      </c>
      <c r="B466" s="329">
        <v>14.0</v>
      </c>
      <c r="C466" s="324"/>
      <c r="D466" s="330">
        <v>6190.0</v>
      </c>
      <c r="E466" s="331" t="s">
        <v>1558</v>
      </c>
      <c r="F466" s="207"/>
      <c r="G466" s="207"/>
      <c r="H466" s="207"/>
      <c r="I466" s="332"/>
      <c r="J466" s="1"/>
      <c r="K466" s="1"/>
      <c r="L466" s="1"/>
      <c r="M466" s="1"/>
      <c r="N466" s="1"/>
      <c r="O466" s="1"/>
      <c r="P466" s="1"/>
      <c r="Q466" s="1"/>
      <c r="R466" s="1"/>
      <c r="S466" s="1"/>
      <c r="T466" s="1"/>
      <c r="U466" s="1"/>
      <c r="V466" s="1"/>
      <c r="W466" s="1"/>
      <c r="X466" s="1"/>
      <c r="Y466" s="1"/>
      <c r="Z466" s="1"/>
    </row>
    <row r="467" ht="14.25" customHeight="1">
      <c r="A467" s="328" t="s">
        <v>2935</v>
      </c>
      <c r="B467" s="329">
        <v>17.0</v>
      </c>
      <c r="C467" s="324"/>
      <c r="D467" s="330">
        <v>6201.0</v>
      </c>
      <c r="E467" s="331" t="s">
        <v>1561</v>
      </c>
      <c r="F467" s="207"/>
      <c r="G467" s="207"/>
      <c r="H467" s="207"/>
      <c r="I467" s="332"/>
      <c r="J467" s="1"/>
      <c r="K467" s="1"/>
      <c r="L467" s="1"/>
      <c r="M467" s="1"/>
      <c r="N467" s="1"/>
      <c r="O467" s="1"/>
      <c r="P467" s="1"/>
      <c r="Q467" s="1"/>
      <c r="R467" s="1"/>
      <c r="S467" s="1"/>
      <c r="T467" s="1"/>
      <c r="U467" s="1"/>
      <c r="V467" s="1"/>
      <c r="W467" s="1"/>
      <c r="X467" s="1"/>
      <c r="Y467" s="1"/>
      <c r="Z467" s="1"/>
    </row>
    <row r="468" ht="14.25" customHeight="1">
      <c r="A468" s="328" t="s">
        <v>2936</v>
      </c>
      <c r="B468" s="329">
        <v>10.0</v>
      </c>
      <c r="C468" s="324"/>
      <c r="D468" s="330">
        <v>6202.0</v>
      </c>
      <c r="E468" s="331" t="s">
        <v>1564</v>
      </c>
      <c r="F468" s="207"/>
      <c r="G468" s="207"/>
      <c r="H468" s="207"/>
      <c r="I468" s="332"/>
      <c r="J468" s="1"/>
      <c r="K468" s="1"/>
      <c r="L468" s="1"/>
      <c r="M468" s="1"/>
      <c r="N468" s="1"/>
      <c r="O468" s="1"/>
      <c r="P468" s="1"/>
      <c r="Q468" s="1"/>
      <c r="R468" s="1"/>
      <c r="S468" s="1"/>
      <c r="T468" s="1"/>
      <c r="U468" s="1"/>
      <c r="V468" s="1"/>
      <c r="W468" s="1"/>
      <c r="X468" s="1"/>
      <c r="Y468" s="1"/>
      <c r="Z468" s="1"/>
    </row>
    <row r="469" ht="14.25" customHeight="1">
      <c r="A469" s="328" t="s">
        <v>2937</v>
      </c>
      <c r="B469" s="329">
        <v>7.0</v>
      </c>
      <c r="C469" s="324"/>
      <c r="D469" s="330">
        <v>6203.0</v>
      </c>
      <c r="E469" s="331" t="s">
        <v>1567</v>
      </c>
      <c r="F469" s="207"/>
      <c r="G469" s="207"/>
      <c r="H469" s="207"/>
      <c r="I469" s="332"/>
      <c r="J469" s="1"/>
      <c r="K469" s="1"/>
      <c r="L469" s="1"/>
      <c r="M469" s="1"/>
      <c r="N469" s="1"/>
      <c r="O469" s="1"/>
      <c r="P469" s="1"/>
      <c r="Q469" s="1"/>
      <c r="R469" s="1"/>
      <c r="S469" s="1"/>
      <c r="T469" s="1"/>
      <c r="U469" s="1"/>
      <c r="V469" s="1"/>
      <c r="W469" s="1"/>
      <c r="X469" s="1"/>
      <c r="Y469" s="1"/>
      <c r="Z469" s="1"/>
    </row>
    <row r="470" ht="14.25" customHeight="1">
      <c r="A470" s="328" t="s">
        <v>2938</v>
      </c>
      <c r="B470" s="329">
        <v>16.0</v>
      </c>
      <c r="C470" s="324"/>
      <c r="D470" s="330">
        <v>6209.0</v>
      </c>
      <c r="E470" s="331" t="s">
        <v>1570</v>
      </c>
      <c r="F470" s="207"/>
      <c r="G470" s="207"/>
      <c r="H470" s="207"/>
      <c r="I470" s="332"/>
      <c r="J470" s="1"/>
      <c r="K470" s="1"/>
      <c r="L470" s="1"/>
      <c r="M470" s="1"/>
      <c r="N470" s="1"/>
      <c r="O470" s="1"/>
      <c r="P470" s="1"/>
      <c r="Q470" s="1"/>
      <c r="R470" s="1"/>
      <c r="S470" s="1"/>
      <c r="T470" s="1"/>
      <c r="U470" s="1"/>
      <c r="V470" s="1"/>
      <c r="W470" s="1"/>
      <c r="X470" s="1"/>
      <c r="Y470" s="1"/>
      <c r="Z470" s="1"/>
    </row>
    <row r="471" ht="14.25" customHeight="1">
      <c r="A471" s="328" t="s">
        <v>2939</v>
      </c>
      <c r="B471" s="329">
        <v>20.0</v>
      </c>
      <c r="C471" s="324"/>
      <c r="D471" s="330">
        <v>6311.0</v>
      </c>
      <c r="E471" s="331" t="s">
        <v>1573</v>
      </c>
      <c r="F471" s="207"/>
      <c r="G471" s="207"/>
      <c r="H471" s="207"/>
      <c r="I471" s="332"/>
      <c r="J471" s="1"/>
      <c r="K471" s="1"/>
      <c r="L471" s="1"/>
      <c r="M471" s="1"/>
      <c r="N471" s="1"/>
      <c r="O471" s="1"/>
      <c r="P471" s="1"/>
      <c r="Q471" s="1"/>
      <c r="R471" s="1"/>
      <c r="S471" s="1"/>
      <c r="T471" s="1"/>
      <c r="U471" s="1"/>
      <c r="V471" s="1"/>
      <c r="W471" s="1"/>
      <c r="X471" s="1"/>
      <c r="Y471" s="1"/>
      <c r="Z471" s="1"/>
    </row>
    <row r="472" ht="14.25" customHeight="1">
      <c r="A472" s="328" t="s">
        <v>2940</v>
      </c>
      <c r="B472" s="329">
        <v>18.0</v>
      </c>
      <c r="C472" s="324"/>
      <c r="D472" s="330">
        <v>6312.0</v>
      </c>
      <c r="E472" s="331" t="s">
        <v>1576</v>
      </c>
      <c r="F472" s="207"/>
      <c r="G472" s="207"/>
      <c r="H472" s="207"/>
      <c r="I472" s="332"/>
      <c r="J472" s="1"/>
      <c r="K472" s="1"/>
      <c r="L472" s="1"/>
      <c r="M472" s="1"/>
      <c r="N472" s="1"/>
      <c r="O472" s="1"/>
      <c r="P472" s="1"/>
      <c r="Q472" s="1"/>
      <c r="R472" s="1"/>
      <c r="S472" s="1"/>
      <c r="T472" s="1"/>
      <c r="U472" s="1"/>
      <c r="V472" s="1"/>
      <c r="W472" s="1"/>
      <c r="X472" s="1"/>
      <c r="Y472" s="1"/>
      <c r="Z472" s="1"/>
    </row>
    <row r="473" ht="14.25" customHeight="1">
      <c r="A473" s="328" t="s">
        <v>2941</v>
      </c>
      <c r="B473" s="329">
        <v>18.0</v>
      </c>
      <c r="C473" s="324"/>
      <c r="D473" s="330">
        <v>6391.0</v>
      </c>
      <c r="E473" s="331" t="s">
        <v>1579</v>
      </c>
      <c r="F473" s="207"/>
      <c r="G473" s="207"/>
      <c r="H473" s="207"/>
      <c r="I473" s="332"/>
      <c r="J473" s="1"/>
      <c r="K473" s="1"/>
      <c r="L473" s="1"/>
      <c r="M473" s="1"/>
      <c r="N473" s="1"/>
      <c r="O473" s="1"/>
      <c r="P473" s="1"/>
      <c r="Q473" s="1"/>
      <c r="R473" s="1"/>
      <c r="S473" s="1"/>
      <c r="T473" s="1"/>
      <c r="U473" s="1"/>
      <c r="V473" s="1"/>
      <c r="W473" s="1"/>
      <c r="X473" s="1"/>
      <c r="Y473" s="1"/>
      <c r="Z473" s="1"/>
    </row>
    <row r="474" ht="14.25" customHeight="1">
      <c r="A474" s="328" t="s">
        <v>2942</v>
      </c>
      <c r="B474" s="329">
        <v>15.0</v>
      </c>
      <c r="C474" s="324"/>
      <c r="D474" s="330">
        <v>6399.0</v>
      </c>
      <c r="E474" s="331" t="s">
        <v>1581</v>
      </c>
      <c r="F474" s="207"/>
      <c r="G474" s="207"/>
      <c r="H474" s="207"/>
      <c r="I474" s="332"/>
      <c r="J474" s="1"/>
      <c r="K474" s="1"/>
      <c r="L474" s="1"/>
      <c r="M474" s="1"/>
      <c r="N474" s="1"/>
      <c r="O474" s="1"/>
      <c r="P474" s="1"/>
      <c r="Q474" s="1"/>
      <c r="R474" s="1"/>
      <c r="S474" s="1"/>
      <c r="T474" s="1"/>
      <c r="U474" s="1"/>
      <c r="V474" s="1"/>
      <c r="W474" s="1"/>
      <c r="X474" s="1"/>
      <c r="Y474" s="1"/>
      <c r="Z474" s="1"/>
    </row>
    <row r="475" ht="14.25" customHeight="1">
      <c r="A475" s="328" t="s">
        <v>2943</v>
      </c>
      <c r="B475" s="329">
        <v>13.0</v>
      </c>
      <c r="C475" s="324"/>
      <c r="D475" s="330">
        <v>6411.0</v>
      </c>
      <c r="E475" s="331" t="s">
        <v>1584</v>
      </c>
      <c r="F475" s="207"/>
      <c r="G475" s="207"/>
      <c r="H475" s="207"/>
      <c r="I475" s="332"/>
      <c r="J475" s="1"/>
      <c r="K475" s="1"/>
      <c r="L475" s="1"/>
      <c r="M475" s="1"/>
      <c r="N475" s="1"/>
      <c r="O475" s="1"/>
      <c r="P475" s="1"/>
      <c r="Q475" s="1"/>
      <c r="R475" s="1"/>
      <c r="S475" s="1"/>
      <c r="T475" s="1"/>
      <c r="U475" s="1"/>
      <c r="V475" s="1"/>
      <c r="W475" s="1"/>
      <c r="X475" s="1"/>
      <c r="Y475" s="1"/>
      <c r="Z475" s="1"/>
    </row>
    <row r="476" ht="14.25" customHeight="1">
      <c r="A476" s="328" t="s">
        <v>2944</v>
      </c>
      <c r="B476" s="329">
        <v>16.0</v>
      </c>
      <c r="C476" s="324"/>
      <c r="D476" s="330">
        <v>6419.0</v>
      </c>
      <c r="E476" s="331" t="s">
        <v>1587</v>
      </c>
      <c r="F476" s="207"/>
      <c r="G476" s="207"/>
      <c r="H476" s="207"/>
      <c r="I476" s="332"/>
      <c r="J476" s="1"/>
      <c r="K476" s="1"/>
      <c r="L476" s="1"/>
      <c r="M476" s="1"/>
      <c r="N476" s="1"/>
      <c r="O476" s="1"/>
      <c r="P476" s="1"/>
      <c r="Q476" s="1"/>
      <c r="R476" s="1"/>
      <c r="S476" s="1"/>
      <c r="T476" s="1"/>
      <c r="U476" s="1"/>
      <c r="V476" s="1"/>
      <c r="W476" s="1"/>
      <c r="X476" s="1"/>
      <c r="Y476" s="1"/>
      <c r="Z476" s="1"/>
    </row>
    <row r="477" ht="14.25" customHeight="1">
      <c r="A477" s="328" t="s">
        <v>2945</v>
      </c>
      <c r="B477" s="329">
        <v>3.0</v>
      </c>
      <c r="C477" s="324"/>
      <c r="D477" s="330">
        <v>6420.0</v>
      </c>
      <c r="E477" s="331" t="s">
        <v>1590</v>
      </c>
      <c r="F477" s="207"/>
      <c r="G477" s="207"/>
      <c r="H477" s="207"/>
      <c r="I477" s="332"/>
      <c r="J477" s="1"/>
      <c r="K477" s="1"/>
      <c r="L477" s="1"/>
      <c r="M477" s="1"/>
      <c r="N477" s="1"/>
      <c r="O477" s="1"/>
      <c r="P477" s="1"/>
      <c r="Q477" s="1"/>
      <c r="R477" s="1"/>
      <c r="S477" s="1"/>
      <c r="T477" s="1"/>
      <c r="U477" s="1"/>
      <c r="V477" s="1"/>
      <c r="W477" s="1"/>
      <c r="X477" s="1"/>
      <c r="Y477" s="1"/>
      <c r="Z477" s="1"/>
    </row>
    <row r="478" ht="14.25" customHeight="1">
      <c r="A478" s="328" t="s">
        <v>2946</v>
      </c>
      <c r="B478" s="329">
        <v>16.0</v>
      </c>
      <c r="C478" s="324"/>
      <c r="D478" s="330">
        <v>6430.0</v>
      </c>
      <c r="E478" s="331" t="s">
        <v>1593</v>
      </c>
      <c r="F478" s="207"/>
      <c r="G478" s="207"/>
      <c r="H478" s="207"/>
      <c r="I478" s="332"/>
      <c r="J478" s="1"/>
      <c r="K478" s="1"/>
      <c r="L478" s="1"/>
      <c r="M478" s="1"/>
      <c r="N478" s="1"/>
      <c r="O478" s="1"/>
      <c r="P478" s="1"/>
      <c r="Q478" s="1"/>
      <c r="R478" s="1"/>
      <c r="S478" s="1"/>
      <c r="T478" s="1"/>
      <c r="U478" s="1"/>
      <c r="V478" s="1"/>
      <c r="W478" s="1"/>
      <c r="X478" s="1"/>
      <c r="Y478" s="1"/>
      <c r="Z478" s="1"/>
    </row>
    <row r="479" ht="14.25" customHeight="1">
      <c r="A479" s="328" t="s">
        <v>2947</v>
      </c>
      <c r="B479" s="329">
        <v>4.0</v>
      </c>
      <c r="C479" s="324"/>
      <c r="D479" s="330">
        <v>6491.0</v>
      </c>
      <c r="E479" s="331" t="s">
        <v>1596</v>
      </c>
      <c r="F479" s="207"/>
      <c r="G479" s="207"/>
      <c r="H479" s="207"/>
      <c r="I479" s="332"/>
      <c r="J479" s="1"/>
      <c r="K479" s="1"/>
      <c r="L479" s="1"/>
      <c r="M479" s="1"/>
      <c r="N479" s="1"/>
      <c r="O479" s="1"/>
      <c r="P479" s="1"/>
      <c r="Q479" s="1"/>
      <c r="R479" s="1"/>
      <c r="S479" s="1"/>
      <c r="T479" s="1"/>
      <c r="U479" s="1"/>
      <c r="V479" s="1"/>
      <c r="W479" s="1"/>
      <c r="X479" s="1"/>
      <c r="Y479" s="1"/>
      <c r="Z479" s="1"/>
    </row>
    <row r="480" ht="14.25" customHeight="1">
      <c r="A480" s="328" t="s">
        <v>2948</v>
      </c>
      <c r="B480" s="329">
        <v>16.0</v>
      </c>
      <c r="C480" s="324"/>
      <c r="D480" s="330">
        <v>6492.0</v>
      </c>
      <c r="E480" s="331" t="s">
        <v>1599</v>
      </c>
      <c r="F480" s="207"/>
      <c r="G480" s="207"/>
      <c r="H480" s="207"/>
      <c r="I480" s="332"/>
      <c r="J480" s="1"/>
      <c r="K480" s="1"/>
      <c r="L480" s="1"/>
      <c r="M480" s="1"/>
      <c r="N480" s="1"/>
      <c r="O480" s="1"/>
      <c r="P480" s="1"/>
      <c r="Q480" s="1"/>
      <c r="R480" s="1"/>
      <c r="S480" s="1"/>
      <c r="T480" s="1"/>
      <c r="U480" s="1"/>
      <c r="V480" s="1"/>
      <c r="W480" s="1"/>
      <c r="X480" s="1"/>
      <c r="Y480" s="1"/>
      <c r="Z480" s="1"/>
    </row>
    <row r="481" ht="14.25" customHeight="1">
      <c r="A481" s="328" t="s">
        <v>2949</v>
      </c>
      <c r="B481" s="329">
        <v>15.0</v>
      </c>
      <c r="C481" s="324"/>
      <c r="D481" s="330">
        <v>6499.0</v>
      </c>
      <c r="E481" s="331" t="s">
        <v>1602</v>
      </c>
      <c r="F481" s="207"/>
      <c r="G481" s="207"/>
      <c r="H481" s="207"/>
      <c r="I481" s="332"/>
      <c r="J481" s="1"/>
      <c r="K481" s="1"/>
      <c r="L481" s="1"/>
      <c r="M481" s="1"/>
      <c r="N481" s="1"/>
      <c r="O481" s="1"/>
      <c r="P481" s="1"/>
      <c r="Q481" s="1"/>
      <c r="R481" s="1"/>
      <c r="S481" s="1"/>
      <c r="T481" s="1"/>
      <c r="U481" s="1"/>
      <c r="V481" s="1"/>
      <c r="W481" s="1"/>
      <c r="X481" s="1"/>
      <c r="Y481" s="1"/>
      <c r="Z481" s="1"/>
    </row>
    <row r="482" ht="14.25" customHeight="1">
      <c r="A482" s="328" t="s">
        <v>2950</v>
      </c>
      <c r="B482" s="329">
        <v>17.0</v>
      </c>
      <c r="C482" s="324"/>
      <c r="D482" s="330">
        <v>6511.0</v>
      </c>
      <c r="E482" s="331" t="s">
        <v>1605</v>
      </c>
      <c r="F482" s="207"/>
      <c r="G482" s="207"/>
      <c r="H482" s="207"/>
      <c r="I482" s="332"/>
      <c r="J482" s="1"/>
      <c r="K482" s="1"/>
      <c r="L482" s="1"/>
      <c r="M482" s="1"/>
      <c r="N482" s="1"/>
      <c r="O482" s="1"/>
      <c r="P482" s="1"/>
      <c r="Q482" s="1"/>
      <c r="R482" s="1"/>
      <c r="S482" s="1"/>
      <c r="T482" s="1"/>
      <c r="U482" s="1"/>
      <c r="V482" s="1"/>
      <c r="W482" s="1"/>
      <c r="X482" s="1"/>
      <c r="Y482" s="1"/>
      <c r="Z482" s="1"/>
    </row>
    <row r="483" ht="14.25" customHeight="1">
      <c r="A483" s="328" t="s">
        <v>2951</v>
      </c>
      <c r="B483" s="329">
        <v>14.0</v>
      </c>
      <c r="C483" s="324"/>
      <c r="D483" s="330">
        <v>6512.0</v>
      </c>
      <c r="E483" s="331" t="s">
        <v>1608</v>
      </c>
      <c r="F483" s="207"/>
      <c r="G483" s="207"/>
      <c r="H483" s="207"/>
      <c r="I483" s="332"/>
      <c r="J483" s="1"/>
      <c r="K483" s="1"/>
      <c r="L483" s="1"/>
      <c r="M483" s="1"/>
      <c r="N483" s="1"/>
      <c r="O483" s="1"/>
      <c r="P483" s="1"/>
      <c r="Q483" s="1"/>
      <c r="R483" s="1"/>
      <c r="S483" s="1"/>
      <c r="T483" s="1"/>
      <c r="U483" s="1"/>
      <c r="V483" s="1"/>
      <c r="W483" s="1"/>
      <c r="X483" s="1"/>
      <c r="Y483" s="1"/>
      <c r="Z483" s="1"/>
    </row>
    <row r="484" ht="14.25" customHeight="1">
      <c r="A484" s="328" t="s">
        <v>2952</v>
      </c>
      <c r="B484" s="329">
        <v>5.0</v>
      </c>
      <c r="C484" s="324"/>
      <c r="D484" s="330">
        <v>6520.0</v>
      </c>
      <c r="E484" s="331" t="s">
        <v>1611</v>
      </c>
      <c r="F484" s="207"/>
      <c r="G484" s="207"/>
      <c r="H484" s="207"/>
      <c r="I484" s="332"/>
      <c r="J484" s="1"/>
      <c r="K484" s="1"/>
      <c r="L484" s="1"/>
      <c r="M484" s="1"/>
      <c r="N484" s="1"/>
      <c r="O484" s="1"/>
      <c r="P484" s="1"/>
      <c r="Q484" s="1"/>
      <c r="R484" s="1"/>
      <c r="S484" s="1"/>
      <c r="T484" s="1"/>
      <c r="U484" s="1"/>
      <c r="V484" s="1"/>
      <c r="W484" s="1"/>
      <c r="X484" s="1"/>
      <c r="Y484" s="1"/>
      <c r="Z484" s="1"/>
    </row>
    <row r="485" ht="14.25" customHeight="1">
      <c r="A485" s="328" t="s">
        <v>2953</v>
      </c>
      <c r="B485" s="329">
        <v>17.0</v>
      </c>
      <c r="C485" s="324"/>
      <c r="D485" s="330">
        <v>6530.0</v>
      </c>
      <c r="E485" s="331" t="s">
        <v>1614</v>
      </c>
      <c r="F485" s="207"/>
      <c r="G485" s="207"/>
      <c r="H485" s="207"/>
      <c r="I485" s="332"/>
      <c r="J485" s="1"/>
      <c r="K485" s="1"/>
      <c r="L485" s="1"/>
      <c r="M485" s="1"/>
      <c r="N485" s="1"/>
      <c r="O485" s="1"/>
      <c r="P485" s="1"/>
      <c r="Q485" s="1"/>
      <c r="R485" s="1"/>
      <c r="S485" s="1"/>
      <c r="T485" s="1"/>
      <c r="U485" s="1"/>
      <c r="V485" s="1"/>
      <c r="W485" s="1"/>
      <c r="X485" s="1"/>
      <c r="Y485" s="1"/>
      <c r="Z485" s="1"/>
    </row>
    <row r="486" ht="14.25" customHeight="1">
      <c r="A486" s="328" t="s">
        <v>2954</v>
      </c>
      <c r="B486" s="329">
        <v>19.0</v>
      </c>
      <c r="C486" s="324"/>
      <c r="D486" s="330">
        <v>6611.0</v>
      </c>
      <c r="E486" s="331" t="s">
        <v>1617</v>
      </c>
      <c r="F486" s="207"/>
      <c r="G486" s="207"/>
      <c r="H486" s="207"/>
      <c r="I486" s="332"/>
      <c r="J486" s="1"/>
      <c r="K486" s="1"/>
      <c r="L486" s="1"/>
      <c r="M486" s="1"/>
      <c r="N486" s="1"/>
      <c r="O486" s="1"/>
      <c r="P486" s="1"/>
      <c r="Q486" s="1"/>
      <c r="R486" s="1"/>
      <c r="S486" s="1"/>
      <c r="T486" s="1"/>
      <c r="U486" s="1"/>
      <c r="V486" s="1"/>
      <c r="W486" s="1"/>
      <c r="X486" s="1"/>
      <c r="Y486" s="1"/>
      <c r="Z486" s="1"/>
    </row>
    <row r="487" ht="14.25" customHeight="1">
      <c r="A487" s="328" t="s">
        <v>2955</v>
      </c>
      <c r="B487" s="329">
        <v>16.0</v>
      </c>
      <c r="C487" s="324"/>
      <c r="D487" s="330">
        <v>6612.0</v>
      </c>
      <c r="E487" s="331" t="s">
        <v>1620</v>
      </c>
      <c r="F487" s="207"/>
      <c r="G487" s="207"/>
      <c r="H487" s="207"/>
      <c r="I487" s="332"/>
      <c r="J487" s="1"/>
      <c r="K487" s="1"/>
      <c r="L487" s="1"/>
      <c r="M487" s="1"/>
      <c r="N487" s="1"/>
      <c r="O487" s="1"/>
      <c r="P487" s="1"/>
      <c r="Q487" s="1"/>
      <c r="R487" s="1"/>
      <c r="S487" s="1"/>
      <c r="T487" s="1"/>
      <c r="U487" s="1"/>
      <c r="V487" s="1"/>
      <c r="W487" s="1"/>
      <c r="X487" s="1"/>
      <c r="Y487" s="1"/>
      <c r="Z487" s="1"/>
    </row>
    <row r="488" ht="14.25" customHeight="1">
      <c r="A488" s="328" t="s">
        <v>2956</v>
      </c>
      <c r="B488" s="329">
        <v>17.0</v>
      </c>
      <c r="C488" s="324"/>
      <c r="D488" s="330">
        <v>6619.0</v>
      </c>
      <c r="E488" s="333" t="s">
        <v>1623</v>
      </c>
      <c r="F488" s="207"/>
      <c r="G488" s="207"/>
      <c r="H488" s="207"/>
      <c r="I488" s="332"/>
      <c r="J488" s="1"/>
      <c r="K488" s="1"/>
      <c r="L488" s="1"/>
      <c r="M488" s="1"/>
      <c r="N488" s="1"/>
      <c r="O488" s="1"/>
      <c r="P488" s="1"/>
      <c r="Q488" s="1"/>
      <c r="R488" s="1"/>
      <c r="S488" s="1"/>
      <c r="T488" s="1"/>
      <c r="U488" s="1"/>
      <c r="V488" s="1"/>
      <c r="W488" s="1"/>
      <c r="X488" s="1"/>
      <c r="Y488" s="1"/>
      <c r="Z488" s="1"/>
    </row>
    <row r="489" ht="14.25" customHeight="1">
      <c r="A489" s="328" t="s">
        <v>2957</v>
      </c>
      <c r="B489" s="329">
        <v>2.0</v>
      </c>
      <c r="C489" s="324"/>
      <c r="D489" s="330">
        <v>6621.0</v>
      </c>
      <c r="E489" s="331" t="s">
        <v>1626</v>
      </c>
      <c r="F489" s="207"/>
      <c r="G489" s="207"/>
      <c r="H489" s="207"/>
      <c r="I489" s="332"/>
      <c r="J489" s="1"/>
      <c r="K489" s="1"/>
      <c r="L489" s="1"/>
      <c r="M489" s="1"/>
      <c r="N489" s="1"/>
      <c r="O489" s="1"/>
      <c r="P489" s="1"/>
      <c r="Q489" s="1"/>
      <c r="R489" s="1"/>
      <c r="S489" s="1"/>
      <c r="T489" s="1"/>
      <c r="U489" s="1"/>
      <c r="V489" s="1"/>
      <c r="W489" s="1"/>
      <c r="X489" s="1"/>
      <c r="Y489" s="1"/>
      <c r="Z489" s="1"/>
    </row>
    <row r="490" ht="14.25" customHeight="1">
      <c r="A490" s="328" t="s">
        <v>2958</v>
      </c>
      <c r="B490" s="329">
        <v>9.0</v>
      </c>
      <c r="C490" s="324"/>
      <c r="D490" s="330">
        <v>6622.0</v>
      </c>
      <c r="E490" s="331" t="s">
        <v>1629</v>
      </c>
      <c r="F490" s="207"/>
      <c r="G490" s="207"/>
      <c r="H490" s="207"/>
      <c r="I490" s="332"/>
      <c r="J490" s="1"/>
      <c r="K490" s="1"/>
      <c r="L490" s="1"/>
      <c r="M490" s="1"/>
      <c r="N490" s="1"/>
      <c r="O490" s="1"/>
      <c r="P490" s="1"/>
      <c r="Q490" s="1"/>
      <c r="R490" s="1"/>
      <c r="S490" s="1"/>
      <c r="T490" s="1"/>
      <c r="U490" s="1"/>
      <c r="V490" s="1"/>
      <c r="W490" s="1"/>
      <c r="X490" s="1"/>
      <c r="Y490" s="1"/>
      <c r="Z490" s="1"/>
    </row>
    <row r="491" ht="14.25" customHeight="1">
      <c r="A491" s="328" t="s">
        <v>2959</v>
      </c>
      <c r="B491" s="329">
        <v>18.0</v>
      </c>
      <c r="C491" s="324"/>
      <c r="D491" s="330">
        <v>6629.0</v>
      </c>
      <c r="E491" s="331" t="s">
        <v>1632</v>
      </c>
      <c r="F491" s="207"/>
      <c r="G491" s="207"/>
      <c r="H491" s="207"/>
      <c r="I491" s="332"/>
      <c r="J491" s="1"/>
      <c r="K491" s="1"/>
      <c r="L491" s="1"/>
      <c r="M491" s="1"/>
      <c r="N491" s="1"/>
      <c r="O491" s="1"/>
      <c r="P491" s="1"/>
      <c r="Q491" s="1"/>
      <c r="R491" s="1"/>
      <c r="S491" s="1"/>
      <c r="T491" s="1"/>
      <c r="U491" s="1"/>
      <c r="V491" s="1"/>
      <c r="W491" s="1"/>
      <c r="X491" s="1"/>
      <c r="Y491" s="1"/>
      <c r="Z491" s="1"/>
    </row>
    <row r="492" ht="14.25" customHeight="1">
      <c r="A492" s="328" t="s">
        <v>2960</v>
      </c>
      <c r="B492" s="329">
        <v>15.0</v>
      </c>
      <c r="C492" s="324"/>
      <c r="D492" s="330">
        <v>6630.0</v>
      </c>
      <c r="E492" s="331" t="s">
        <v>1635</v>
      </c>
      <c r="F492" s="207"/>
      <c r="G492" s="207"/>
      <c r="H492" s="207"/>
      <c r="I492" s="332"/>
      <c r="J492" s="1"/>
      <c r="K492" s="1"/>
      <c r="L492" s="1"/>
      <c r="M492" s="1"/>
      <c r="N492" s="1"/>
      <c r="O492" s="1"/>
      <c r="P492" s="1"/>
      <c r="Q492" s="1"/>
      <c r="R492" s="1"/>
      <c r="S492" s="1"/>
      <c r="T492" s="1"/>
      <c r="U492" s="1"/>
      <c r="V492" s="1"/>
      <c r="W492" s="1"/>
      <c r="X492" s="1"/>
      <c r="Y492" s="1"/>
      <c r="Z492" s="1"/>
    </row>
    <row r="493" ht="14.25" customHeight="1">
      <c r="A493" s="328" t="s">
        <v>2961</v>
      </c>
      <c r="B493" s="329">
        <v>14.0</v>
      </c>
      <c r="C493" s="324"/>
      <c r="D493" s="330">
        <v>6810.0</v>
      </c>
      <c r="E493" s="331" t="s">
        <v>1638</v>
      </c>
      <c r="F493" s="207"/>
      <c r="G493" s="207"/>
      <c r="H493" s="207"/>
      <c r="I493" s="332"/>
      <c r="J493" s="1"/>
      <c r="K493" s="1"/>
      <c r="L493" s="1"/>
      <c r="M493" s="1"/>
      <c r="N493" s="1"/>
      <c r="O493" s="1"/>
      <c r="P493" s="1"/>
      <c r="Q493" s="1"/>
      <c r="R493" s="1"/>
      <c r="S493" s="1"/>
      <c r="T493" s="1"/>
      <c r="U493" s="1"/>
      <c r="V493" s="1"/>
      <c r="W493" s="1"/>
      <c r="X493" s="1"/>
      <c r="Y493" s="1"/>
      <c r="Z493" s="1"/>
    </row>
    <row r="494" ht="14.25" customHeight="1">
      <c r="A494" s="328" t="s">
        <v>2962</v>
      </c>
      <c r="B494" s="329">
        <v>5.0</v>
      </c>
      <c r="C494" s="324"/>
      <c r="D494" s="330">
        <v>6820.0</v>
      </c>
      <c r="E494" s="333" t="s">
        <v>1641</v>
      </c>
      <c r="F494" s="207"/>
      <c r="G494" s="207"/>
      <c r="H494" s="207"/>
      <c r="I494" s="332"/>
      <c r="J494" s="1"/>
      <c r="K494" s="1"/>
      <c r="L494" s="1"/>
      <c r="M494" s="1"/>
      <c r="N494" s="1"/>
      <c r="O494" s="1"/>
      <c r="P494" s="1"/>
      <c r="Q494" s="1"/>
      <c r="R494" s="1"/>
      <c r="S494" s="1"/>
      <c r="T494" s="1"/>
      <c r="U494" s="1"/>
      <c r="V494" s="1"/>
      <c r="W494" s="1"/>
      <c r="X494" s="1"/>
      <c r="Y494" s="1"/>
      <c r="Z494" s="1"/>
    </row>
    <row r="495" ht="14.25" customHeight="1">
      <c r="A495" s="328" t="s">
        <v>2963</v>
      </c>
      <c r="B495" s="329">
        <v>5.0</v>
      </c>
      <c r="C495" s="324"/>
      <c r="D495" s="330">
        <v>6831.0</v>
      </c>
      <c r="E495" s="331" t="s">
        <v>1644</v>
      </c>
      <c r="F495" s="207"/>
      <c r="G495" s="207"/>
      <c r="H495" s="207"/>
      <c r="I495" s="332"/>
      <c r="J495" s="1"/>
      <c r="K495" s="1"/>
      <c r="L495" s="1"/>
      <c r="M495" s="1"/>
      <c r="N495" s="1"/>
      <c r="O495" s="1"/>
      <c r="P495" s="1"/>
      <c r="Q495" s="1"/>
      <c r="R495" s="1"/>
      <c r="S495" s="1"/>
      <c r="T495" s="1"/>
      <c r="U495" s="1"/>
      <c r="V495" s="1"/>
      <c r="W495" s="1"/>
      <c r="X495" s="1"/>
      <c r="Y495" s="1"/>
      <c r="Z495" s="1"/>
    </row>
    <row r="496" ht="14.25" customHeight="1">
      <c r="A496" s="328" t="s">
        <v>2964</v>
      </c>
      <c r="B496" s="329">
        <v>19.0</v>
      </c>
      <c r="C496" s="324"/>
      <c r="D496" s="330">
        <v>6832.0</v>
      </c>
      <c r="E496" s="331" t="s">
        <v>1647</v>
      </c>
      <c r="F496" s="207"/>
      <c r="G496" s="207"/>
      <c r="H496" s="207"/>
      <c r="I496" s="332"/>
      <c r="J496" s="1"/>
      <c r="K496" s="1"/>
      <c r="L496" s="1"/>
      <c r="M496" s="1"/>
      <c r="N496" s="1"/>
      <c r="O496" s="1"/>
      <c r="P496" s="1"/>
      <c r="Q496" s="1"/>
      <c r="R496" s="1"/>
      <c r="S496" s="1"/>
      <c r="T496" s="1"/>
      <c r="U496" s="1"/>
      <c r="V496" s="1"/>
      <c r="W496" s="1"/>
      <c r="X496" s="1"/>
      <c r="Y496" s="1"/>
      <c r="Z496" s="1"/>
    </row>
    <row r="497" ht="14.25" customHeight="1">
      <c r="A497" s="328" t="s">
        <v>2965</v>
      </c>
      <c r="B497" s="329">
        <v>11.0</v>
      </c>
      <c r="C497" s="324"/>
      <c r="D497" s="330">
        <v>6910.0</v>
      </c>
      <c r="E497" s="331" t="s">
        <v>1650</v>
      </c>
      <c r="F497" s="207"/>
      <c r="G497" s="207"/>
      <c r="H497" s="207"/>
      <c r="I497" s="332"/>
      <c r="J497" s="1"/>
      <c r="K497" s="1"/>
      <c r="L497" s="1"/>
      <c r="M497" s="1"/>
      <c r="N497" s="1"/>
      <c r="O497" s="1"/>
      <c r="P497" s="1"/>
      <c r="Q497" s="1"/>
      <c r="R497" s="1"/>
      <c r="S497" s="1"/>
      <c r="T497" s="1"/>
      <c r="U497" s="1"/>
      <c r="V497" s="1"/>
      <c r="W497" s="1"/>
      <c r="X497" s="1"/>
      <c r="Y497" s="1"/>
      <c r="Z497" s="1"/>
    </row>
    <row r="498" ht="14.25" customHeight="1">
      <c r="A498" s="328" t="s">
        <v>2966</v>
      </c>
      <c r="B498" s="329">
        <v>1.0</v>
      </c>
      <c r="C498" s="324"/>
      <c r="D498" s="330">
        <v>6920.0</v>
      </c>
      <c r="E498" s="331" t="s">
        <v>1653</v>
      </c>
      <c r="F498" s="207"/>
      <c r="G498" s="207"/>
      <c r="H498" s="207"/>
      <c r="I498" s="332"/>
      <c r="J498" s="1"/>
      <c r="K498" s="1"/>
      <c r="L498" s="1"/>
      <c r="M498" s="1"/>
      <c r="N498" s="1"/>
      <c r="O498" s="1"/>
      <c r="P498" s="1"/>
      <c r="Q498" s="1"/>
      <c r="R498" s="1"/>
      <c r="S498" s="1"/>
      <c r="T498" s="1"/>
      <c r="U498" s="1"/>
      <c r="V498" s="1"/>
      <c r="W498" s="1"/>
      <c r="X498" s="1"/>
      <c r="Y498" s="1"/>
      <c r="Z498" s="1"/>
    </row>
    <row r="499" ht="14.25" customHeight="1">
      <c r="A499" s="328" t="s">
        <v>2967</v>
      </c>
      <c r="B499" s="329">
        <v>12.0</v>
      </c>
      <c r="C499" s="324"/>
      <c r="D499" s="330">
        <v>7010.0</v>
      </c>
      <c r="E499" s="331" t="s">
        <v>1656</v>
      </c>
      <c r="F499" s="207"/>
      <c r="G499" s="207"/>
      <c r="H499" s="207"/>
      <c r="I499" s="332"/>
      <c r="J499" s="1"/>
      <c r="K499" s="1"/>
      <c r="L499" s="1"/>
      <c r="M499" s="1"/>
      <c r="N499" s="1"/>
      <c r="O499" s="1"/>
      <c r="P499" s="1"/>
      <c r="Q499" s="1"/>
      <c r="R499" s="1"/>
      <c r="S499" s="1"/>
      <c r="T499" s="1"/>
      <c r="U499" s="1"/>
      <c r="V499" s="1"/>
      <c r="W499" s="1"/>
      <c r="X499" s="1"/>
      <c r="Y499" s="1"/>
      <c r="Z499" s="1"/>
    </row>
    <row r="500" ht="14.25" customHeight="1">
      <c r="A500" s="328" t="s">
        <v>2968</v>
      </c>
      <c r="B500" s="329">
        <v>3.0</v>
      </c>
      <c r="C500" s="324"/>
      <c r="D500" s="330">
        <v>7021.0</v>
      </c>
      <c r="E500" s="331" t="s">
        <v>1659</v>
      </c>
      <c r="F500" s="207"/>
      <c r="G500" s="207"/>
      <c r="H500" s="207"/>
      <c r="I500" s="332"/>
      <c r="J500" s="1"/>
      <c r="K500" s="1"/>
      <c r="L500" s="1"/>
      <c r="M500" s="1"/>
      <c r="N500" s="1"/>
      <c r="O500" s="1"/>
      <c r="P500" s="1"/>
      <c r="Q500" s="1"/>
      <c r="R500" s="1"/>
      <c r="S500" s="1"/>
      <c r="T500" s="1"/>
      <c r="U500" s="1"/>
      <c r="V500" s="1"/>
      <c r="W500" s="1"/>
      <c r="X500" s="1"/>
      <c r="Y500" s="1"/>
      <c r="Z500" s="1"/>
    </row>
    <row r="501" ht="14.25" customHeight="1">
      <c r="A501" s="328" t="s">
        <v>2969</v>
      </c>
      <c r="B501" s="329">
        <v>7.0</v>
      </c>
      <c r="C501" s="324"/>
      <c r="D501" s="330">
        <v>7022.0</v>
      </c>
      <c r="E501" s="331" t="s">
        <v>1662</v>
      </c>
      <c r="F501" s="207"/>
      <c r="G501" s="207"/>
      <c r="H501" s="207"/>
      <c r="I501" s="332"/>
      <c r="J501" s="1"/>
      <c r="K501" s="1"/>
      <c r="L501" s="1"/>
      <c r="M501" s="1"/>
      <c r="N501" s="1"/>
      <c r="O501" s="1"/>
      <c r="P501" s="1"/>
      <c r="Q501" s="1"/>
      <c r="R501" s="1"/>
      <c r="S501" s="1"/>
      <c r="T501" s="1"/>
      <c r="U501" s="1"/>
      <c r="V501" s="1"/>
      <c r="W501" s="1"/>
      <c r="X501" s="1"/>
      <c r="Y501" s="1"/>
      <c r="Z501" s="1"/>
    </row>
    <row r="502" ht="14.25" customHeight="1">
      <c r="A502" s="328" t="s">
        <v>2970</v>
      </c>
      <c r="B502" s="329">
        <v>7.0</v>
      </c>
      <c r="C502" s="324"/>
      <c r="D502" s="330">
        <v>7111.0</v>
      </c>
      <c r="E502" s="331" t="s">
        <v>1665</v>
      </c>
      <c r="F502" s="207"/>
      <c r="G502" s="207"/>
      <c r="H502" s="207"/>
      <c r="I502" s="332"/>
      <c r="J502" s="1"/>
      <c r="K502" s="1"/>
      <c r="L502" s="1"/>
      <c r="M502" s="1"/>
      <c r="N502" s="1"/>
      <c r="O502" s="1"/>
      <c r="P502" s="1"/>
      <c r="Q502" s="1"/>
      <c r="R502" s="1"/>
      <c r="S502" s="1"/>
      <c r="T502" s="1"/>
      <c r="U502" s="1"/>
      <c r="V502" s="1"/>
      <c r="W502" s="1"/>
      <c r="X502" s="1"/>
      <c r="Y502" s="1"/>
      <c r="Z502" s="1"/>
    </row>
    <row r="503" ht="14.25" customHeight="1">
      <c r="A503" s="328" t="s">
        <v>2971</v>
      </c>
      <c r="B503" s="329">
        <v>5.0</v>
      </c>
      <c r="C503" s="324"/>
      <c r="D503" s="330">
        <v>7112.0</v>
      </c>
      <c r="E503" s="331" t="s">
        <v>1668</v>
      </c>
      <c r="F503" s="207"/>
      <c r="G503" s="207"/>
      <c r="H503" s="207"/>
      <c r="I503" s="332"/>
      <c r="J503" s="1"/>
      <c r="K503" s="1"/>
      <c r="L503" s="1"/>
      <c r="M503" s="1"/>
      <c r="N503" s="1"/>
      <c r="O503" s="1"/>
      <c r="P503" s="1"/>
      <c r="Q503" s="1"/>
      <c r="R503" s="1"/>
      <c r="S503" s="1"/>
      <c r="T503" s="1"/>
      <c r="U503" s="1"/>
      <c r="V503" s="1"/>
      <c r="W503" s="1"/>
      <c r="X503" s="1"/>
      <c r="Y503" s="1"/>
      <c r="Z503" s="1"/>
    </row>
    <row r="504" ht="14.25" customHeight="1">
      <c r="A504" s="328" t="s">
        <v>2972</v>
      </c>
      <c r="B504" s="329">
        <v>7.0</v>
      </c>
      <c r="C504" s="324"/>
      <c r="D504" s="330">
        <v>7120.0</v>
      </c>
      <c r="E504" s="331" t="s">
        <v>1671</v>
      </c>
      <c r="F504" s="207"/>
      <c r="G504" s="207"/>
      <c r="H504" s="207"/>
      <c r="I504" s="332"/>
      <c r="J504" s="1"/>
      <c r="K504" s="1"/>
      <c r="L504" s="1"/>
      <c r="M504" s="1"/>
      <c r="N504" s="1"/>
      <c r="O504" s="1"/>
      <c r="P504" s="1"/>
      <c r="Q504" s="1"/>
      <c r="R504" s="1"/>
      <c r="S504" s="1"/>
      <c r="T504" s="1"/>
      <c r="U504" s="1"/>
      <c r="V504" s="1"/>
      <c r="W504" s="1"/>
      <c r="X504" s="1"/>
      <c r="Y504" s="1"/>
      <c r="Z504" s="1"/>
    </row>
    <row r="505" ht="14.25" customHeight="1">
      <c r="A505" s="328" t="s">
        <v>2973</v>
      </c>
      <c r="B505" s="329">
        <v>2.0</v>
      </c>
      <c r="C505" s="324"/>
      <c r="D505" s="330">
        <v>7211.0</v>
      </c>
      <c r="E505" s="331" t="s">
        <v>1674</v>
      </c>
      <c r="F505" s="207"/>
      <c r="G505" s="207"/>
      <c r="H505" s="207"/>
      <c r="I505" s="332"/>
      <c r="J505" s="1"/>
      <c r="K505" s="1"/>
      <c r="L505" s="1"/>
      <c r="M505" s="1"/>
      <c r="N505" s="1"/>
      <c r="O505" s="1"/>
      <c r="P505" s="1"/>
      <c r="Q505" s="1"/>
      <c r="R505" s="1"/>
      <c r="S505" s="1"/>
      <c r="T505" s="1"/>
      <c r="U505" s="1"/>
      <c r="V505" s="1"/>
      <c r="W505" s="1"/>
      <c r="X505" s="1"/>
      <c r="Y505" s="1"/>
      <c r="Z505" s="1"/>
    </row>
    <row r="506" ht="14.25" customHeight="1">
      <c r="A506" s="328" t="s">
        <v>2974</v>
      </c>
      <c r="B506" s="329">
        <v>7.0</v>
      </c>
      <c r="C506" s="324"/>
      <c r="D506" s="330">
        <v>7219.0</v>
      </c>
      <c r="E506" s="333" t="s">
        <v>1677</v>
      </c>
      <c r="F506" s="207"/>
      <c r="G506" s="207"/>
      <c r="H506" s="207"/>
      <c r="I506" s="332"/>
      <c r="J506" s="1"/>
      <c r="K506" s="1"/>
      <c r="L506" s="1"/>
      <c r="M506" s="1"/>
      <c r="N506" s="1"/>
      <c r="O506" s="1"/>
      <c r="P506" s="1"/>
      <c r="Q506" s="1"/>
      <c r="R506" s="1"/>
      <c r="S506" s="1"/>
      <c r="T506" s="1"/>
      <c r="U506" s="1"/>
      <c r="V506" s="1"/>
      <c r="W506" s="1"/>
      <c r="X506" s="1"/>
      <c r="Y506" s="1"/>
      <c r="Z506" s="1"/>
    </row>
    <row r="507" ht="14.25" customHeight="1">
      <c r="A507" s="328" t="s">
        <v>2975</v>
      </c>
      <c r="B507" s="329">
        <v>5.0</v>
      </c>
      <c r="C507" s="324"/>
      <c r="D507" s="330">
        <v>7220.0</v>
      </c>
      <c r="E507" s="331" t="s">
        <v>1680</v>
      </c>
      <c r="F507" s="207"/>
      <c r="G507" s="207"/>
      <c r="H507" s="207"/>
      <c r="I507" s="332"/>
      <c r="J507" s="1"/>
      <c r="K507" s="1"/>
      <c r="L507" s="1"/>
      <c r="M507" s="1"/>
      <c r="N507" s="1"/>
      <c r="O507" s="1"/>
      <c r="P507" s="1"/>
      <c r="Q507" s="1"/>
      <c r="R507" s="1"/>
      <c r="S507" s="1"/>
      <c r="T507" s="1"/>
      <c r="U507" s="1"/>
      <c r="V507" s="1"/>
      <c r="W507" s="1"/>
      <c r="X507" s="1"/>
      <c r="Y507" s="1"/>
      <c r="Z507" s="1"/>
    </row>
    <row r="508" ht="14.25" customHeight="1">
      <c r="A508" s="328" t="s">
        <v>2976</v>
      </c>
      <c r="B508" s="329">
        <v>14.0</v>
      </c>
      <c r="C508" s="324"/>
      <c r="D508" s="330">
        <v>7311.0</v>
      </c>
      <c r="E508" s="331" t="s">
        <v>1683</v>
      </c>
      <c r="F508" s="207"/>
      <c r="G508" s="207"/>
      <c r="H508" s="207"/>
      <c r="I508" s="332"/>
      <c r="J508" s="1"/>
      <c r="K508" s="1"/>
      <c r="L508" s="1"/>
      <c r="M508" s="1"/>
      <c r="N508" s="1"/>
      <c r="O508" s="1"/>
      <c r="P508" s="1"/>
      <c r="Q508" s="1"/>
      <c r="R508" s="1"/>
      <c r="S508" s="1"/>
      <c r="T508" s="1"/>
      <c r="U508" s="1"/>
      <c r="V508" s="1"/>
      <c r="W508" s="1"/>
      <c r="X508" s="1"/>
      <c r="Y508" s="1"/>
      <c r="Z508" s="1"/>
    </row>
    <row r="509" ht="14.25" customHeight="1">
      <c r="A509" s="328" t="s">
        <v>2977</v>
      </c>
      <c r="B509" s="329">
        <v>5.0</v>
      </c>
      <c r="C509" s="324"/>
      <c r="D509" s="330">
        <v>7312.0</v>
      </c>
      <c r="E509" s="331" t="s">
        <v>1686</v>
      </c>
      <c r="F509" s="207"/>
      <c r="G509" s="207"/>
      <c r="H509" s="207"/>
      <c r="I509" s="332"/>
      <c r="J509" s="1"/>
      <c r="K509" s="1"/>
      <c r="L509" s="1"/>
      <c r="M509" s="1"/>
      <c r="N509" s="1"/>
      <c r="O509" s="1"/>
      <c r="P509" s="1"/>
      <c r="Q509" s="1"/>
      <c r="R509" s="1"/>
      <c r="S509" s="1"/>
      <c r="T509" s="1"/>
      <c r="U509" s="1"/>
      <c r="V509" s="1"/>
      <c r="W509" s="1"/>
      <c r="X509" s="1"/>
      <c r="Y509" s="1"/>
      <c r="Z509" s="1"/>
    </row>
    <row r="510" ht="14.25" customHeight="1">
      <c r="A510" s="328" t="s">
        <v>2978</v>
      </c>
      <c r="B510" s="329">
        <v>16.0</v>
      </c>
      <c r="C510" s="324"/>
      <c r="D510" s="330">
        <v>7320.0</v>
      </c>
      <c r="E510" s="331" t="s">
        <v>1689</v>
      </c>
      <c r="F510" s="207"/>
      <c r="G510" s="207"/>
      <c r="H510" s="207"/>
      <c r="I510" s="332"/>
      <c r="J510" s="1"/>
      <c r="K510" s="1"/>
      <c r="L510" s="1"/>
      <c r="M510" s="1"/>
      <c r="N510" s="1"/>
      <c r="O510" s="1"/>
      <c r="P510" s="1"/>
      <c r="Q510" s="1"/>
      <c r="R510" s="1"/>
      <c r="S510" s="1"/>
      <c r="T510" s="1"/>
      <c r="U510" s="1"/>
      <c r="V510" s="1"/>
      <c r="W510" s="1"/>
      <c r="X510" s="1"/>
      <c r="Y510" s="1"/>
      <c r="Z510" s="1"/>
    </row>
    <row r="511" ht="14.25" customHeight="1">
      <c r="A511" s="328" t="s">
        <v>2979</v>
      </c>
      <c r="B511" s="329">
        <v>8.0</v>
      </c>
      <c r="C511" s="324"/>
      <c r="D511" s="330">
        <v>7410.0</v>
      </c>
      <c r="E511" s="331" t="s">
        <v>1692</v>
      </c>
      <c r="F511" s="207"/>
      <c r="G511" s="207"/>
      <c r="H511" s="207"/>
      <c r="I511" s="332"/>
      <c r="J511" s="1"/>
      <c r="K511" s="1"/>
      <c r="L511" s="1"/>
      <c r="M511" s="1"/>
      <c r="N511" s="1"/>
      <c r="O511" s="1"/>
      <c r="P511" s="1"/>
      <c r="Q511" s="1"/>
      <c r="R511" s="1"/>
      <c r="S511" s="1"/>
      <c r="T511" s="1"/>
      <c r="U511" s="1"/>
      <c r="V511" s="1"/>
      <c r="W511" s="1"/>
      <c r="X511" s="1"/>
      <c r="Y511" s="1"/>
      <c r="Z511" s="1"/>
    </row>
    <row r="512" ht="14.25" customHeight="1">
      <c r="A512" s="328" t="s">
        <v>2980</v>
      </c>
      <c r="B512" s="329">
        <v>13.0</v>
      </c>
      <c r="C512" s="324"/>
      <c r="D512" s="330">
        <v>7420.0</v>
      </c>
      <c r="E512" s="331" t="s">
        <v>1695</v>
      </c>
      <c r="F512" s="207"/>
      <c r="G512" s="207"/>
      <c r="H512" s="207"/>
      <c r="I512" s="332"/>
      <c r="J512" s="1"/>
      <c r="K512" s="1"/>
      <c r="L512" s="1"/>
      <c r="M512" s="1"/>
      <c r="N512" s="1"/>
      <c r="O512" s="1"/>
      <c r="P512" s="1"/>
      <c r="Q512" s="1"/>
      <c r="R512" s="1"/>
      <c r="S512" s="1"/>
      <c r="T512" s="1"/>
      <c r="U512" s="1"/>
      <c r="V512" s="1"/>
      <c r="W512" s="1"/>
      <c r="X512" s="1"/>
      <c r="Y512" s="1"/>
      <c r="Z512" s="1"/>
    </row>
    <row r="513" ht="14.25" customHeight="1">
      <c r="A513" s="328" t="s">
        <v>2981</v>
      </c>
      <c r="B513" s="329">
        <v>6.0</v>
      </c>
      <c r="C513" s="324"/>
      <c r="D513" s="330">
        <v>7430.0</v>
      </c>
      <c r="E513" s="331" t="s">
        <v>1698</v>
      </c>
      <c r="F513" s="207"/>
      <c r="G513" s="207"/>
      <c r="H513" s="207"/>
      <c r="I513" s="332"/>
      <c r="J513" s="1"/>
      <c r="K513" s="1"/>
      <c r="L513" s="1"/>
      <c r="M513" s="1"/>
      <c r="N513" s="1"/>
      <c r="O513" s="1"/>
      <c r="P513" s="1"/>
      <c r="Q513" s="1"/>
      <c r="R513" s="1"/>
      <c r="S513" s="1"/>
      <c r="T513" s="1"/>
      <c r="U513" s="1"/>
      <c r="V513" s="1"/>
      <c r="W513" s="1"/>
      <c r="X513" s="1"/>
      <c r="Y513" s="1"/>
      <c r="Z513" s="1"/>
    </row>
    <row r="514" ht="14.25" customHeight="1">
      <c r="A514" s="328" t="s">
        <v>2982</v>
      </c>
      <c r="B514" s="329">
        <v>10.0</v>
      </c>
      <c r="C514" s="324"/>
      <c r="D514" s="330">
        <v>7490.0</v>
      </c>
      <c r="E514" s="331" t="s">
        <v>1701</v>
      </c>
      <c r="F514" s="207"/>
      <c r="G514" s="207"/>
      <c r="H514" s="207"/>
      <c r="I514" s="332"/>
      <c r="J514" s="1"/>
      <c r="K514" s="1"/>
      <c r="L514" s="1"/>
      <c r="M514" s="1"/>
      <c r="N514" s="1"/>
      <c r="O514" s="1"/>
      <c r="P514" s="1"/>
      <c r="Q514" s="1"/>
      <c r="R514" s="1"/>
      <c r="S514" s="1"/>
      <c r="T514" s="1"/>
      <c r="U514" s="1"/>
      <c r="V514" s="1"/>
      <c r="W514" s="1"/>
      <c r="X514" s="1"/>
      <c r="Y514" s="1"/>
      <c r="Z514" s="1"/>
    </row>
    <row r="515" ht="14.25" customHeight="1">
      <c r="A515" s="328" t="s">
        <v>2983</v>
      </c>
      <c r="B515" s="329">
        <v>17.0</v>
      </c>
      <c r="C515" s="324"/>
      <c r="D515" s="330">
        <v>7500.0</v>
      </c>
      <c r="E515" s="331" t="s">
        <v>1704</v>
      </c>
      <c r="F515" s="207"/>
      <c r="G515" s="207"/>
      <c r="H515" s="207"/>
      <c r="I515" s="332"/>
      <c r="J515" s="1"/>
      <c r="K515" s="1"/>
      <c r="L515" s="1"/>
      <c r="M515" s="1"/>
      <c r="N515" s="1"/>
      <c r="O515" s="1"/>
      <c r="P515" s="1"/>
      <c r="Q515" s="1"/>
      <c r="R515" s="1"/>
      <c r="S515" s="1"/>
      <c r="T515" s="1"/>
      <c r="U515" s="1"/>
      <c r="V515" s="1"/>
      <c r="W515" s="1"/>
      <c r="X515" s="1"/>
      <c r="Y515" s="1"/>
      <c r="Z515" s="1"/>
    </row>
    <row r="516" ht="14.25" customHeight="1">
      <c r="A516" s="328" t="s">
        <v>2984</v>
      </c>
      <c r="B516" s="329">
        <v>5.0</v>
      </c>
      <c r="C516" s="324"/>
      <c r="D516" s="330">
        <v>7711.0</v>
      </c>
      <c r="E516" s="331" t="s">
        <v>1706</v>
      </c>
      <c r="F516" s="207"/>
      <c r="G516" s="207"/>
      <c r="H516" s="207"/>
      <c r="I516" s="332"/>
      <c r="J516" s="1"/>
      <c r="K516" s="1"/>
      <c r="L516" s="1"/>
      <c r="M516" s="1"/>
      <c r="N516" s="1"/>
      <c r="O516" s="1"/>
      <c r="P516" s="1"/>
      <c r="Q516" s="1"/>
      <c r="R516" s="1"/>
      <c r="S516" s="1"/>
      <c r="T516" s="1"/>
      <c r="U516" s="1"/>
      <c r="V516" s="1"/>
      <c r="W516" s="1"/>
      <c r="X516" s="1"/>
      <c r="Y516" s="1"/>
      <c r="Z516" s="1"/>
    </row>
    <row r="517" ht="14.25" customHeight="1">
      <c r="A517" s="328" t="s">
        <v>2985</v>
      </c>
      <c r="B517" s="329">
        <v>14.0</v>
      </c>
      <c r="C517" s="324"/>
      <c r="D517" s="330">
        <v>7712.0</v>
      </c>
      <c r="E517" s="331" t="s">
        <v>1709</v>
      </c>
      <c r="F517" s="207"/>
      <c r="G517" s="207"/>
      <c r="H517" s="207"/>
      <c r="I517" s="332"/>
      <c r="J517" s="1"/>
      <c r="K517" s="1"/>
      <c r="L517" s="1"/>
      <c r="M517" s="1"/>
      <c r="N517" s="1"/>
      <c r="O517" s="1"/>
      <c r="P517" s="1"/>
      <c r="Q517" s="1"/>
      <c r="R517" s="1"/>
      <c r="S517" s="1"/>
      <c r="T517" s="1"/>
      <c r="U517" s="1"/>
      <c r="V517" s="1"/>
      <c r="W517" s="1"/>
      <c r="X517" s="1"/>
      <c r="Y517" s="1"/>
      <c r="Z517" s="1"/>
    </row>
    <row r="518" ht="14.25" customHeight="1">
      <c r="A518" s="328" t="s">
        <v>2986</v>
      </c>
      <c r="B518" s="329">
        <v>8.0</v>
      </c>
      <c r="C518" s="324"/>
      <c r="D518" s="330">
        <v>7721.0</v>
      </c>
      <c r="E518" s="331" t="s">
        <v>1712</v>
      </c>
      <c r="F518" s="207"/>
      <c r="G518" s="207"/>
      <c r="H518" s="207"/>
      <c r="I518" s="332"/>
      <c r="J518" s="1"/>
      <c r="K518" s="1"/>
      <c r="L518" s="1"/>
      <c r="M518" s="1"/>
      <c r="N518" s="1"/>
      <c r="O518" s="1"/>
      <c r="P518" s="1"/>
      <c r="Q518" s="1"/>
      <c r="R518" s="1"/>
      <c r="S518" s="1"/>
      <c r="T518" s="1"/>
      <c r="U518" s="1"/>
      <c r="V518" s="1"/>
      <c r="W518" s="1"/>
      <c r="X518" s="1"/>
      <c r="Y518" s="1"/>
      <c r="Z518" s="1"/>
    </row>
    <row r="519" ht="14.25" customHeight="1">
      <c r="A519" s="328" t="s">
        <v>2987</v>
      </c>
      <c r="B519" s="329">
        <v>18.0</v>
      </c>
      <c r="C519" s="324"/>
      <c r="D519" s="330">
        <v>7722.0</v>
      </c>
      <c r="E519" s="331" t="s">
        <v>1715</v>
      </c>
      <c r="F519" s="207"/>
      <c r="G519" s="207"/>
      <c r="H519" s="207"/>
      <c r="I519" s="332"/>
      <c r="J519" s="1"/>
      <c r="K519" s="1"/>
      <c r="L519" s="1"/>
      <c r="M519" s="1"/>
      <c r="N519" s="1"/>
      <c r="O519" s="1"/>
      <c r="P519" s="1"/>
      <c r="Q519" s="1"/>
      <c r="R519" s="1"/>
      <c r="S519" s="1"/>
      <c r="T519" s="1"/>
      <c r="U519" s="1"/>
      <c r="V519" s="1"/>
      <c r="W519" s="1"/>
      <c r="X519" s="1"/>
      <c r="Y519" s="1"/>
      <c r="Z519" s="1"/>
    </row>
    <row r="520" ht="14.25" customHeight="1">
      <c r="A520" s="328" t="s">
        <v>2988</v>
      </c>
      <c r="B520" s="329">
        <v>18.0</v>
      </c>
      <c r="C520" s="324"/>
      <c r="D520" s="330">
        <v>7729.0</v>
      </c>
      <c r="E520" s="333" t="s">
        <v>1718</v>
      </c>
      <c r="F520" s="207"/>
      <c r="G520" s="207"/>
      <c r="H520" s="207"/>
      <c r="I520" s="332"/>
      <c r="J520" s="1"/>
      <c r="K520" s="1"/>
      <c r="L520" s="1"/>
      <c r="M520" s="1"/>
      <c r="N520" s="1"/>
      <c r="O520" s="1"/>
      <c r="P520" s="1"/>
      <c r="Q520" s="1"/>
      <c r="R520" s="1"/>
      <c r="S520" s="1"/>
      <c r="T520" s="1"/>
      <c r="U520" s="1"/>
      <c r="V520" s="1"/>
      <c r="W520" s="1"/>
      <c r="X520" s="1"/>
      <c r="Y520" s="1"/>
      <c r="Z520" s="1"/>
    </row>
    <row r="521" ht="14.25" customHeight="1">
      <c r="A521" s="328" t="s">
        <v>2989</v>
      </c>
      <c r="B521" s="329">
        <v>14.0</v>
      </c>
      <c r="C521" s="324"/>
      <c r="D521" s="330">
        <v>7731.0</v>
      </c>
      <c r="E521" s="331" t="s">
        <v>1721</v>
      </c>
      <c r="F521" s="207"/>
      <c r="G521" s="207"/>
      <c r="H521" s="207"/>
      <c r="I521" s="332"/>
      <c r="J521" s="1"/>
      <c r="K521" s="1"/>
      <c r="L521" s="1"/>
      <c r="M521" s="1"/>
      <c r="N521" s="1"/>
      <c r="O521" s="1"/>
      <c r="P521" s="1"/>
      <c r="Q521" s="1"/>
      <c r="R521" s="1"/>
      <c r="S521" s="1"/>
      <c r="T521" s="1"/>
      <c r="U521" s="1"/>
      <c r="V521" s="1"/>
      <c r="W521" s="1"/>
      <c r="X521" s="1"/>
      <c r="Y521" s="1"/>
      <c r="Z521" s="1"/>
    </row>
    <row r="522" ht="14.25" customHeight="1">
      <c r="A522" s="328" t="s">
        <v>2990</v>
      </c>
      <c r="B522" s="329">
        <v>10.0</v>
      </c>
      <c r="C522" s="324"/>
      <c r="D522" s="330">
        <v>7732.0</v>
      </c>
      <c r="E522" s="333" t="s">
        <v>1724</v>
      </c>
      <c r="F522" s="207"/>
      <c r="G522" s="207"/>
      <c r="H522" s="207"/>
      <c r="I522" s="332"/>
      <c r="J522" s="1"/>
      <c r="K522" s="1"/>
      <c r="L522" s="1"/>
      <c r="M522" s="1"/>
      <c r="N522" s="1"/>
      <c r="O522" s="1"/>
      <c r="P522" s="1"/>
      <c r="Q522" s="1"/>
      <c r="R522" s="1"/>
      <c r="S522" s="1"/>
      <c r="T522" s="1"/>
      <c r="U522" s="1"/>
      <c r="V522" s="1"/>
      <c r="W522" s="1"/>
      <c r="X522" s="1"/>
      <c r="Y522" s="1"/>
      <c r="Z522" s="1"/>
    </row>
    <row r="523" ht="14.25" customHeight="1">
      <c r="A523" s="328" t="s">
        <v>2991</v>
      </c>
      <c r="B523" s="329">
        <v>15.0</v>
      </c>
      <c r="C523" s="324"/>
      <c r="D523" s="330">
        <v>7733.0</v>
      </c>
      <c r="E523" s="333" t="s">
        <v>1727</v>
      </c>
      <c r="F523" s="207"/>
      <c r="G523" s="207"/>
      <c r="H523" s="207"/>
      <c r="I523" s="332"/>
      <c r="J523" s="1"/>
      <c r="K523" s="1"/>
      <c r="L523" s="1"/>
      <c r="M523" s="1"/>
      <c r="N523" s="1"/>
      <c r="O523" s="1"/>
      <c r="P523" s="1"/>
      <c r="Q523" s="1"/>
      <c r="R523" s="1"/>
      <c r="S523" s="1"/>
      <c r="T523" s="1"/>
      <c r="U523" s="1"/>
      <c r="V523" s="1"/>
      <c r="W523" s="1"/>
      <c r="X523" s="1"/>
      <c r="Y523" s="1"/>
      <c r="Z523" s="1"/>
    </row>
    <row r="524" ht="14.25" customHeight="1">
      <c r="A524" s="328" t="s">
        <v>2992</v>
      </c>
      <c r="B524" s="329">
        <v>18.0</v>
      </c>
      <c r="C524" s="324"/>
      <c r="D524" s="330">
        <v>7734.0</v>
      </c>
      <c r="E524" s="331" t="s">
        <v>1730</v>
      </c>
      <c r="F524" s="207"/>
      <c r="G524" s="207"/>
      <c r="H524" s="207"/>
      <c r="I524" s="332"/>
      <c r="J524" s="1"/>
      <c r="K524" s="1"/>
      <c r="L524" s="1"/>
      <c r="M524" s="1"/>
      <c r="N524" s="1"/>
      <c r="O524" s="1"/>
      <c r="P524" s="1"/>
      <c r="Q524" s="1"/>
      <c r="R524" s="1"/>
      <c r="S524" s="1"/>
      <c r="T524" s="1"/>
      <c r="U524" s="1"/>
      <c r="V524" s="1"/>
      <c r="W524" s="1"/>
      <c r="X524" s="1"/>
      <c r="Y524" s="1"/>
      <c r="Z524" s="1"/>
    </row>
    <row r="525" ht="14.25" customHeight="1">
      <c r="A525" s="328" t="s">
        <v>2993</v>
      </c>
      <c r="B525" s="329">
        <v>16.0</v>
      </c>
      <c r="C525" s="324"/>
      <c r="D525" s="330">
        <v>7735.0</v>
      </c>
      <c r="E525" s="331" t="s">
        <v>1733</v>
      </c>
      <c r="F525" s="207"/>
      <c r="G525" s="207"/>
      <c r="H525" s="207"/>
      <c r="I525" s="332"/>
      <c r="J525" s="1"/>
      <c r="K525" s="1"/>
      <c r="L525" s="1"/>
      <c r="M525" s="1"/>
      <c r="N525" s="1"/>
      <c r="O525" s="1"/>
      <c r="P525" s="1"/>
      <c r="Q525" s="1"/>
      <c r="R525" s="1"/>
      <c r="S525" s="1"/>
      <c r="T525" s="1"/>
      <c r="U525" s="1"/>
      <c r="V525" s="1"/>
      <c r="W525" s="1"/>
      <c r="X525" s="1"/>
      <c r="Y525" s="1"/>
      <c r="Z525" s="1"/>
    </row>
    <row r="526" ht="14.25" customHeight="1">
      <c r="A526" s="328" t="s">
        <v>2994</v>
      </c>
      <c r="B526" s="329">
        <v>4.0</v>
      </c>
      <c r="C526" s="324"/>
      <c r="D526" s="330">
        <v>7739.0</v>
      </c>
      <c r="E526" s="333" t="s">
        <v>1736</v>
      </c>
      <c r="F526" s="207"/>
      <c r="G526" s="207"/>
      <c r="H526" s="207"/>
      <c r="I526" s="332"/>
      <c r="J526" s="1"/>
      <c r="K526" s="1"/>
      <c r="L526" s="1"/>
      <c r="M526" s="1"/>
      <c r="N526" s="1"/>
      <c r="O526" s="1"/>
      <c r="P526" s="1"/>
      <c r="Q526" s="1"/>
      <c r="R526" s="1"/>
      <c r="S526" s="1"/>
      <c r="T526" s="1"/>
      <c r="U526" s="1"/>
      <c r="V526" s="1"/>
      <c r="W526" s="1"/>
      <c r="X526" s="1"/>
      <c r="Y526" s="1"/>
      <c r="Z526" s="1"/>
    </row>
    <row r="527" ht="27.75" customHeight="1">
      <c r="A527" s="328" t="s">
        <v>2995</v>
      </c>
      <c r="B527" s="329">
        <v>20.0</v>
      </c>
      <c r="C527" s="324"/>
      <c r="D527" s="330">
        <v>7740.0</v>
      </c>
      <c r="E527" s="331" t="s">
        <v>1739</v>
      </c>
      <c r="F527" s="207"/>
      <c r="G527" s="207"/>
      <c r="H527" s="207"/>
      <c r="I527" s="332"/>
      <c r="J527" s="1"/>
      <c r="K527" s="1"/>
      <c r="L527" s="1"/>
      <c r="M527" s="1"/>
      <c r="N527" s="1"/>
      <c r="O527" s="1"/>
      <c r="P527" s="1"/>
      <c r="Q527" s="1"/>
      <c r="R527" s="1"/>
      <c r="S527" s="1"/>
      <c r="T527" s="1"/>
      <c r="U527" s="1"/>
      <c r="V527" s="1"/>
      <c r="W527" s="1"/>
      <c r="X527" s="1"/>
      <c r="Y527" s="1"/>
      <c r="Z527" s="1"/>
    </row>
    <row r="528" ht="14.25" customHeight="1">
      <c r="A528" s="328" t="s">
        <v>2996</v>
      </c>
      <c r="B528" s="329">
        <v>16.0</v>
      </c>
      <c r="C528" s="324"/>
      <c r="D528" s="330">
        <v>7810.0</v>
      </c>
      <c r="E528" s="331" t="s">
        <v>1742</v>
      </c>
      <c r="F528" s="207"/>
      <c r="G528" s="207"/>
      <c r="H528" s="207"/>
      <c r="I528" s="332"/>
      <c r="J528" s="1"/>
      <c r="K528" s="1"/>
      <c r="L528" s="1"/>
      <c r="M528" s="1"/>
      <c r="N528" s="1"/>
      <c r="O528" s="1"/>
      <c r="P528" s="1"/>
      <c r="Q528" s="1"/>
      <c r="R528" s="1"/>
      <c r="S528" s="1"/>
      <c r="T528" s="1"/>
      <c r="U528" s="1"/>
      <c r="V528" s="1"/>
      <c r="W528" s="1"/>
      <c r="X528" s="1"/>
      <c r="Y528" s="1"/>
      <c r="Z528" s="1"/>
    </row>
    <row r="529" ht="14.25" customHeight="1">
      <c r="A529" s="328" t="s">
        <v>2997</v>
      </c>
      <c r="B529" s="329">
        <v>12.0</v>
      </c>
      <c r="C529" s="324"/>
      <c r="D529" s="330">
        <v>7820.0</v>
      </c>
      <c r="E529" s="331" t="s">
        <v>1745</v>
      </c>
      <c r="F529" s="207"/>
      <c r="G529" s="207"/>
      <c r="H529" s="207"/>
      <c r="I529" s="332"/>
      <c r="J529" s="1"/>
      <c r="K529" s="1"/>
      <c r="L529" s="1"/>
      <c r="M529" s="1"/>
      <c r="N529" s="1"/>
      <c r="O529" s="1"/>
      <c r="P529" s="1"/>
      <c r="Q529" s="1"/>
      <c r="R529" s="1"/>
      <c r="S529" s="1"/>
      <c r="T529" s="1"/>
      <c r="U529" s="1"/>
      <c r="V529" s="1"/>
      <c r="W529" s="1"/>
      <c r="X529" s="1"/>
      <c r="Y529" s="1"/>
      <c r="Z529" s="1"/>
    </row>
    <row r="530" ht="14.25" customHeight="1">
      <c r="A530" s="328" t="s">
        <v>2998</v>
      </c>
      <c r="B530" s="329">
        <v>8.0</v>
      </c>
      <c r="C530" s="324"/>
      <c r="D530" s="330">
        <v>7830.0</v>
      </c>
      <c r="E530" s="331" t="s">
        <v>1748</v>
      </c>
      <c r="F530" s="207"/>
      <c r="G530" s="207"/>
      <c r="H530" s="207"/>
      <c r="I530" s="332"/>
      <c r="J530" s="1"/>
      <c r="K530" s="1"/>
      <c r="L530" s="1"/>
      <c r="M530" s="1"/>
      <c r="N530" s="1"/>
      <c r="O530" s="1"/>
      <c r="P530" s="1"/>
      <c r="Q530" s="1"/>
      <c r="R530" s="1"/>
      <c r="S530" s="1"/>
      <c r="T530" s="1"/>
      <c r="U530" s="1"/>
      <c r="V530" s="1"/>
      <c r="W530" s="1"/>
      <c r="X530" s="1"/>
      <c r="Y530" s="1"/>
      <c r="Z530" s="1"/>
    </row>
    <row r="531" ht="14.25" customHeight="1">
      <c r="A531" s="328" t="s">
        <v>2999</v>
      </c>
      <c r="B531" s="329">
        <v>1.0</v>
      </c>
      <c r="C531" s="324"/>
      <c r="D531" s="330">
        <v>7911.0</v>
      </c>
      <c r="E531" s="331" t="s">
        <v>1751</v>
      </c>
      <c r="F531" s="207"/>
      <c r="G531" s="207"/>
      <c r="H531" s="207"/>
      <c r="I531" s="332"/>
      <c r="J531" s="1"/>
      <c r="K531" s="1"/>
      <c r="L531" s="1"/>
      <c r="M531" s="1"/>
      <c r="N531" s="1"/>
      <c r="O531" s="1"/>
      <c r="P531" s="1"/>
      <c r="Q531" s="1"/>
      <c r="R531" s="1"/>
      <c r="S531" s="1"/>
      <c r="T531" s="1"/>
      <c r="U531" s="1"/>
      <c r="V531" s="1"/>
      <c r="W531" s="1"/>
      <c r="X531" s="1"/>
      <c r="Y531" s="1"/>
      <c r="Z531" s="1"/>
    </row>
    <row r="532" ht="14.25" customHeight="1">
      <c r="A532" s="328" t="s">
        <v>3000</v>
      </c>
      <c r="B532" s="329">
        <v>8.0</v>
      </c>
      <c r="C532" s="324"/>
      <c r="D532" s="330">
        <v>7912.0</v>
      </c>
      <c r="E532" s="331" t="s">
        <v>1754</v>
      </c>
      <c r="F532" s="207"/>
      <c r="G532" s="207"/>
      <c r="H532" s="207"/>
      <c r="I532" s="332"/>
      <c r="J532" s="1"/>
      <c r="K532" s="1"/>
      <c r="L532" s="1"/>
      <c r="M532" s="1"/>
      <c r="N532" s="1"/>
      <c r="O532" s="1"/>
      <c r="P532" s="1"/>
      <c r="Q532" s="1"/>
      <c r="R532" s="1"/>
      <c r="S532" s="1"/>
      <c r="T532" s="1"/>
      <c r="U532" s="1"/>
      <c r="V532" s="1"/>
      <c r="W532" s="1"/>
      <c r="X532" s="1"/>
      <c r="Y532" s="1"/>
      <c r="Z532" s="1"/>
    </row>
    <row r="533" ht="14.25" customHeight="1">
      <c r="A533" s="328" t="s">
        <v>3001</v>
      </c>
      <c r="B533" s="329">
        <v>17.0</v>
      </c>
      <c r="C533" s="324"/>
      <c r="D533" s="330">
        <v>7990.0</v>
      </c>
      <c r="E533" s="331" t="s">
        <v>1757</v>
      </c>
      <c r="F533" s="207"/>
      <c r="G533" s="207"/>
      <c r="H533" s="207"/>
      <c r="I533" s="332"/>
      <c r="J533" s="1"/>
      <c r="K533" s="1"/>
      <c r="L533" s="1"/>
      <c r="M533" s="1"/>
      <c r="N533" s="1"/>
      <c r="O533" s="1"/>
      <c r="P533" s="1"/>
      <c r="Q533" s="1"/>
      <c r="R533" s="1"/>
      <c r="S533" s="1"/>
      <c r="T533" s="1"/>
      <c r="U533" s="1"/>
      <c r="V533" s="1"/>
      <c r="W533" s="1"/>
      <c r="X533" s="1"/>
      <c r="Y533" s="1"/>
      <c r="Z533" s="1"/>
    </row>
    <row r="534" ht="14.25" customHeight="1">
      <c r="A534" s="328" t="s">
        <v>3002</v>
      </c>
      <c r="B534" s="329">
        <v>9.0</v>
      </c>
      <c r="C534" s="324"/>
      <c r="D534" s="330">
        <v>8010.0</v>
      </c>
      <c r="E534" s="331" t="s">
        <v>1760</v>
      </c>
      <c r="F534" s="207"/>
      <c r="G534" s="207"/>
      <c r="H534" s="207"/>
      <c r="I534" s="332"/>
      <c r="J534" s="1"/>
      <c r="K534" s="1"/>
      <c r="L534" s="1"/>
      <c r="M534" s="1"/>
      <c r="N534" s="1"/>
      <c r="O534" s="1"/>
      <c r="P534" s="1"/>
      <c r="Q534" s="1"/>
      <c r="R534" s="1"/>
      <c r="S534" s="1"/>
      <c r="T534" s="1"/>
      <c r="U534" s="1"/>
      <c r="V534" s="1"/>
      <c r="W534" s="1"/>
      <c r="X534" s="1"/>
      <c r="Y534" s="1"/>
      <c r="Z534" s="1"/>
    </row>
    <row r="535" ht="14.25" customHeight="1">
      <c r="A535" s="328" t="s">
        <v>3003</v>
      </c>
      <c r="B535" s="329">
        <v>17.0</v>
      </c>
      <c r="C535" s="324"/>
      <c r="D535" s="330">
        <v>8020.0</v>
      </c>
      <c r="E535" s="331" t="s">
        <v>1763</v>
      </c>
      <c r="F535" s="207"/>
      <c r="G535" s="207"/>
      <c r="H535" s="207"/>
      <c r="I535" s="332"/>
      <c r="J535" s="1"/>
      <c r="K535" s="1"/>
      <c r="L535" s="1"/>
      <c r="M535" s="1"/>
      <c r="N535" s="1"/>
      <c r="O535" s="1"/>
      <c r="P535" s="1"/>
      <c r="Q535" s="1"/>
      <c r="R535" s="1"/>
      <c r="S535" s="1"/>
      <c r="T535" s="1"/>
      <c r="U535" s="1"/>
      <c r="V535" s="1"/>
      <c r="W535" s="1"/>
      <c r="X535" s="1"/>
      <c r="Y535" s="1"/>
      <c r="Z535" s="1"/>
    </row>
    <row r="536" ht="14.25" customHeight="1">
      <c r="A536" s="328" t="s">
        <v>3004</v>
      </c>
      <c r="B536" s="329">
        <v>12.0</v>
      </c>
      <c r="C536" s="324"/>
      <c r="D536" s="330">
        <v>8030.0</v>
      </c>
      <c r="E536" s="331" t="s">
        <v>1766</v>
      </c>
      <c r="F536" s="207"/>
      <c r="G536" s="207"/>
      <c r="H536" s="207"/>
      <c r="I536" s="332"/>
      <c r="J536" s="1"/>
      <c r="K536" s="1"/>
      <c r="L536" s="1"/>
      <c r="M536" s="1"/>
      <c r="N536" s="1"/>
      <c r="O536" s="1"/>
      <c r="P536" s="1"/>
      <c r="Q536" s="1"/>
      <c r="R536" s="1"/>
      <c r="S536" s="1"/>
      <c r="T536" s="1"/>
      <c r="U536" s="1"/>
      <c r="V536" s="1"/>
      <c r="W536" s="1"/>
      <c r="X536" s="1"/>
      <c r="Y536" s="1"/>
      <c r="Z536" s="1"/>
    </row>
    <row r="537" ht="14.25" customHeight="1">
      <c r="A537" s="328" t="s">
        <v>3005</v>
      </c>
      <c r="B537" s="329">
        <v>18.0</v>
      </c>
      <c r="C537" s="324"/>
      <c r="D537" s="330">
        <v>8110.0</v>
      </c>
      <c r="E537" s="331" t="s">
        <v>1769</v>
      </c>
      <c r="F537" s="207"/>
      <c r="G537" s="207"/>
      <c r="H537" s="207"/>
      <c r="I537" s="332"/>
      <c r="J537" s="1"/>
      <c r="K537" s="1"/>
      <c r="L537" s="1"/>
      <c r="M537" s="1"/>
      <c r="N537" s="1"/>
      <c r="O537" s="1"/>
      <c r="P537" s="1"/>
      <c r="Q537" s="1"/>
      <c r="R537" s="1"/>
      <c r="S537" s="1"/>
      <c r="T537" s="1"/>
      <c r="U537" s="1"/>
      <c r="V537" s="1"/>
      <c r="W537" s="1"/>
      <c r="X537" s="1"/>
      <c r="Y537" s="1"/>
      <c r="Z537" s="1"/>
    </row>
    <row r="538" ht="14.25" customHeight="1">
      <c r="A538" s="328" t="s">
        <v>3006</v>
      </c>
      <c r="B538" s="329">
        <v>13.0</v>
      </c>
      <c r="C538" s="324"/>
      <c r="D538" s="330">
        <v>8121.0</v>
      </c>
      <c r="E538" s="331" t="s">
        <v>1772</v>
      </c>
      <c r="F538" s="207"/>
      <c r="G538" s="207"/>
      <c r="H538" s="207"/>
      <c r="I538" s="332"/>
      <c r="J538" s="1"/>
      <c r="K538" s="1"/>
      <c r="L538" s="1"/>
      <c r="M538" s="1"/>
      <c r="N538" s="1"/>
      <c r="O538" s="1"/>
      <c r="P538" s="1"/>
      <c r="Q538" s="1"/>
      <c r="R538" s="1"/>
      <c r="S538" s="1"/>
      <c r="T538" s="1"/>
      <c r="U538" s="1"/>
      <c r="V538" s="1"/>
      <c r="W538" s="1"/>
      <c r="X538" s="1"/>
      <c r="Y538" s="1"/>
      <c r="Z538" s="1"/>
    </row>
    <row r="539" ht="14.25" customHeight="1">
      <c r="A539" s="328" t="s">
        <v>3007</v>
      </c>
      <c r="B539" s="329">
        <v>14.0</v>
      </c>
      <c r="C539" s="324"/>
      <c r="D539" s="330">
        <v>8122.0</v>
      </c>
      <c r="E539" s="331" t="s">
        <v>1775</v>
      </c>
      <c r="F539" s="207"/>
      <c r="G539" s="207"/>
      <c r="H539" s="207"/>
      <c r="I539" s="332"/>
      <c r="J539" s="1"/>
      <c r="K539" s="1"/>
      <c r="L539" s="1"/>
      <c r="M539" s="1"/>
      <c r="N539" s="1"/>
      <c r="O539" s="1"/>
      <c r="P539" s="1"/>
      <c r="Q539" s="1"/>
      <c r="R539" s="1"/>
      <c r="S539" s="1"/>
      <c r="T539" s="1"/>
      <c r="U539" s="1"/>
      <c r="V539" s="1"/>
      <c r="W539" s="1"/>
      <c r="X539" s="1"/>
      <c r="Y539" s="1"/>
      <c r="Z539" s="1"/>
    </row>
    <row r="540" ht="14.25" customHeight="1">
      <c r="A540" s="328" t="s">
        <v>3008</v>
      </c>
      <c r="B540" s="329">
        <v>16.0</v>
      </c>
      <c r="C540" s="324"/>
      <c r="D540" s="330">
        <v>8129.0</v>
      </c>
      <c r="E540" s="331" t="s">
        <v>1778</v>
      </c>
      <c r="F540" s="207"/>
      <c r="G540" s="207"/>
      <c r="H540" s="207"/>
      <c r="I540" s="332"/>
      <c r="J540" s="1"/>
      <c r="K540" s="1"/>
      <c r="L540" s="1"/>
      <c r="M540" s="1"/>
      <c r="N540" s="1"/>
      <c r="O540" s="1"/>
      <c r="P540" s="1"/>
      <c r="Q540" s="1"/>
      <c r="R540" s="1"/>
      <c r="S540" s="1"/>
      <c r="T540" s="1"/>
      <c r="U540" s="1"/>
      <c r="V540" s="1"/>
      <c r="W540" s="1"/>
      <c r="X540" s="1"/>
      <c r="Y540" s="1"/>
      <c r="Z540" s="1"/>
    </row>
    <row r="541" ht="14.25" customHeight="1">
      <c r="A541" s="328" t="s">
        <v>3009</v>
      </c>
      <c r="B541" s="329">
        <v>2.0</v>
      </c>
      <c r="C541" s="324"/>
      <c r="D541" s="330">
        <v>8130.0</v>
      </c>
      <c r="E541" s="331" t="s">
        <v>1781</v>
      </c>
      <c r="F541" s="207"/>
      <c r="G541" s="207"/>
      <c r="H541" s="207"/>
      <c r="I541" s="332"/>
      <c r="J541" s="1"/>
      <c r="K541" s="1"/>
      <c r="L541" s="1"/>
      <c r="M541" s="1"/>
      <c r="N541" s="1"/>
      <c r="O541" s="1"/>
      <c r="P541" s="1"/>
      <c r="Q541" s="1"/>
      <c r="R541" s="1"/>
      <c r="S541" s="1"/>
      <c r="T541" s="1"/>
      <c r="U541" s="1"/>
      <c r="V541" s="1"/>
      <c r="W541" s="1"/>
      <c r="X541" s="1"/>
      <c r="Y541" s="1"/>
      <c r="Z541" s="1"/>
    </row>
    <row r="542" ht="14.25" customHeight="1">
      <c r="A542" s="328" t="s">
        <v>3010</v>
      </c>
      <c r="B542" s="329">
        <v>13.0</v>
      </c>
      <c r="C542" s="324"/>
      <c r="D542" s="330">
        <v>8211.0</v>
      </c>
      <c r="E542" s="331" t="s">
        <v>1784</v>
      </c>
      <c r="F542" s="207"/>
      <c r="G542" s="207"/>
      <c r="H542" s="207"/>
      <c r="I542" s="332"/>
      <c r="J542" s="1"/>
      <c r="K542" s="1"/>
      <c r="L542" s="1"/>
      <c r="M542" s="1"/>
      <c r="N542" s="1"/>
      <c r="O542" s="1"/>
      <c r="P542" s="1"/>
      <c r="Q542" s="1"/>
      <c r="R542" s="1"/>
      <c r="S542" s="1"/>
      <c r="T542" s="1"/>
      <c r="U542" s="1"/>
      <c r="V542" s="1"/>
      <c r="W542" s="1"/>
      <c r="X542" s="1"/>
      <c r="Y542" s="1"/>
      <c r="Z542" s="1"/>
    </row>
    <row r="543" ht="14.25" customHeight="1">
      <c r="A543" s="328" t="s">
        <v>3011</v>
      </c>
      <c r="B543" s="329">
        <v>17.0</v>
      </c>
      <c r="C543" s="324"/>
      <c r="D543" s="330">
        <v>8219.0</v>
      </c>
      <c r="E543" s="333" t="s">
        <v>1787</v>
      </c>
      <c r="F543" s="207"/>
      <c r="G543" s="207"/>
      <c r="H543" s="207"/>
      <c r="I543" s="332"/>
      <c r="J543" s="1"/>
      <c r="K543" s="1"/>
      <c r="L543" s="1"/>
      <c r="M543" s="1"/>
      <c r="N543" s="1"/>
      <c r="O543" s="1"/>
      <c r="P543" s="1"/>
      <c r="Q543" s="1"/>
      <c r="R543" s="1"/>
      <c r="S543" s="1"/>
      <c r="T543" s="1"/>
      <c r="U543" s="1"/>
      <c r="V543" s="1"/>
      <c r="W543" s="1"/>
      <c r="X543" s="1"/>
      <c r="Y543" s="1"/>
      <c r="Z543" s="1"/>
    </row>
    <row r="544" ht="14.25" customHeight="1">
      <c r="A544" s="328" t="s">
        <v>3012</v>
      </c>
      <c r="B544" s="329">
        <v>2.0</v>
      </c>
      <c r="C544" s="324"/>
      <c r="D544" s="330">
        <v>8220.0</v>
      </c>
      <c r="E544" s="331" t="s">
        <v>1790</v>
      </c>
      <c r="F544" s="207"/>
      <c r="G544" s="207"/>
      <c r="H544" s="207"/>
      <c r="I544" s="332"/>
      <c r="J544" s="1"/>
      <c r="K544" s="1"/>
      <c r="L544" s="1"/>
      <c r="M544" s="1"/>
      <c r="N544" s="1"/>
      <c r="O544" s="1"/>
      <c r="P544" s="1"/>
      <c r="Q544" s="1"/>
      <c r="R544" s="1"/>
      <c r="S544" s="1"/>
      <c r="T544" s="1"/>
      <c r="U544" s="1"/>
      <c r="V544" s="1"/>
      <c r="W544" s="1"/>
      <c r="X544" s="1"/>
      <c r="Y544" s="1"/>
      <c r="Z544" s="1"/>
    </row>
    <row r="545" ht="14.25" customHeight="1">
      <c r="A545" s="328" t="s">
        <v>3013</v>
      </c>
      <c r="B545" s="329">
        <v>21.0</v>
      </c>
      <c r="C545" s="324"/>
      <c r="D545" s="330">
        <v>8230.0</v>
      </c>
      <c r="E545" s="331" t="s">
        <v>1793</v>
      </c>
      <c r="F545" s="207"/>
      <c r="G545" s="207"/>
      <c r="H545" s="207"/>
      <c r="I545" s="332"/>
      <c r="J545" s="1"/>
      <c r="K545" s="1"/>
      <c r="L545" s="1"/>
      <c r="M545" s="1"/>
      <c r="N545" s="1"/>
      <c r="O545" s="1"/>
      <c r="P545" s="1"/>
      <c r="Q545" s="1"/>
      <c r="R545" s="1"/>
      <c r="S545" s="1"/>
      <c r="T545" s="1"/>
      <c r="U545" s="1"/>
      <c r="V545" s="1"/>
      <c r="W545" s="1"/>
      <c r="X545" s="1"/>
      <c r="Y545" s="1"/>
      <c r="Z545" s="1"/>
    </row>
    <row r="546" ht="14.25" customHeight="1">
      <c r="A546" s="328" t="s">
        <v>3014</v>
      </c>
      <c r="B546" s="329">
        <v>17.0</v>
      </c>
      <c r="C546" s="324"/>
      <c r="D546" s="330">
        <v>8291.0</v>
      </c>
      <c r="E546" s="331" t="s">
        <v>1796</v>
      </c>
      <c r="F546" s="207"/>
      <c r="G546" s="207"/>
      <c r="H546" s="207"/>
      <c r="I546" s="332"/>
      <c r="J546" s="1"/>
      <c r="K546" s="1"/>
      <c r="L546" s="1"/>
      <c r="M546" s="1"/>
      <c r="N546" s="1"/>
      <c r="O546" s="1"/>
      <c r="P546" s="1"/>
      <c r="Q546" s="1"/>
      <c r="R546" s="1"/>
      <c r="S546" s="1"/>
      <c r="T546" s="1"/>
      <c r="U546" s="1"/>
      <c r="V546" s="1"/>
      <c r="W546" s="1"/>
      <c r="X546" s="1"/>
      <c r="Y546" s="1"/>
      <c r="Z546" s="1"/>
    </row>
    <row r="547" ht="14.25" customHeight="1">
      <c r="A547" s="328" t="s">
        <v>3015</v>
      </c>
      <c r="B547" s="329">
        <v>1.0</v>
      </c>
      <c r="C547" s="324"/>
      <c r="D547" s="330">
        <v>8292.0</v>
      </c>
      <c r="E547" s="331" t="s">
        <v>1799</v>
      </c>
      <c r="F547" s="207"/>
      <c r="G547" s="207"/>
      <c r="H547" s="207"/>
      <c r="I547" s="332"/>
      <c r="J547" s="1"/>
      <c r="K547" s="1"/>
      <c r="L547" s="1"/>
      <c r="M547" s="1"/>
      <c r="N547" s="1"/>
      <c r="O547" s="1"/>
      <c r="P547" s="1"/>
      <c r="Q547" s="1"/>
      <c r="R547" s="1"/>
      <c r="S547" s="1"/>
      <c r="T547" s="1"/>
      <c r="U547" s="1"/>
      <c r="V547" s="1"/>
      <c r="W547" s="1"/>
      <c r="X547" s="1"/>
      <c r="Y547" s="1"/>
      <c r="Z547" s="1"/>
    </row>
    <row r="548" ht="14.25" customHeight="1">
      <c r="A548" s="328" t="s">
        <v>3016</v>
      </c>
      <c r="B548" s="329">
        <v>19.0</v>
      </c>
      <c r="C548" s="324"/>
      <c r="D548" s="330">
        <v>8299.0</v>
      </c>
      <c r="E548" s="331" t="s">
        <v>1802</v>
      </c>
      <c r="F548" s="207"/>
      <c r="G548" s="207"/>
      <c r="H548" s="207"/>
      <c r="I548" s="332"/>
      <c r="J548" s="1"/>
      <c r="K548" s="1"/>
      <c r="L548" s="1"/>
      <c r="M548" s="1"/>
      <c r="N548" s="1"/>
      <c r="O548" s="1"/>
      <c r="P548" s="1"/>
      <c r="Q548" s="1"/>
      <c r="R548" s="1"/>
      <c r="S548" s="1"/>
      <c r="T548" s="1"/>
      <c r="U548" s="1"/>
      <c r="V548" s="1"/>
      <c r="W548" s="1"/>
      <c r="X548" s="1"/>
      <c r="Y548" s="1"/>
      <c r="Z548" s="1"/>
    </row>
    <row r="549" ht="14.25" customHeight="1">
      <c r="A549" s="328" t="s">
        <v>3017</v>
      </c>
      <c r="B549" s="329">
        <v>10.0</v>
      </c>
      <c r="C549" s="324"/>
      <c r="D549" s="330">
        <v>8411.0</v>
      </c>
      <c r="E549" s="331" t="s">
        <v>1805</v>
      </c>
      <c r="F549" s="207"/>
      <c r="G549" s="207"/>
      <c r="H549" s="207"/>
      <c r="I549" s="332"/>
      <c r="J549" s="1"/>
      <c r="K549" s="1"/>
      <c r="L549" s="1"/>
      <c r="M549" s="1"/>
      <c r="N549" s="1"/>
      <c r="O549" s="1"/>
      <c r="P549" s="1"/>
      <c r="Q549" s="1"/>
      <c r="R549" s="1"/>
      <c r="S549" s="1"/>
      <c r="T549" s="1"/>
      <c r="U549" s="1"/>
      <c r="V549" s="1"/>
      <c r="W549" s="1"/>
      <c r="X549" s="1"/>
      <c r="Y549" s="1"/>
      <c r="Z549" s="1"/>
    </row>
    <row r="550" ht="27.75" customHeight="1">
      <c r="A550" s="328" t="s">
        <v>3018</v>
      </c>
      <c r="B550" s="329">
        <v>13.0</v>
      </c>
      <c r="C550" s="324"/>
      <c r="D550" s="330">
        <v>8412.0</v>
      </c>
      <c r="E550" s="334" t="s">
        <v>1808</v>
      </c>
      <c r="F550" s="207"/>
      <c r="G550" s="207"/>
      <c r="H550" s="207"/>
      <c r="I550" s="332"/>
      <c r="J550" s="1"/>
      <c r="K550" s="1"/>
      <c r="L550" s="1"/>
      <c r="M550" s="1"/>
      <c r="N550" s="1"/>
      <c r="O550" s="1"/>
      <c r="P550" s="1"/>
      <c r="Q550" s="1"/>
      <c r="R550" s="1"/>
      <c r="S550" s="1"/>
      <c r="T550" s="1"/>
      <c r="U550" s="1"/>
      <c r="V550" s="1"/>
      <c r="W550" s="1"/>
      <c r="X550" s="1"/>
      <c r="Y550" s="1"/>
      <c r="Z550" s="1"/>
    </row>
    <row r="551" ht="14.25" customHeight="1">
      <c r="A551" s="328" t="s">
        <v>3019</v>
      </c>
      <c r="B551" s="329">
        <v>2.0</v>
      </c>
      <c r="C551" s="324"/>
      <c r="D551" s="330">
        <v>8413.0</v>
      </c>
      <c r="E551" s="331" t="s">
        <v>1811</v>
      </c>
      <c r="F551" s="207"/>
      <c r="G551" s="207"/>
      <c r="H551" s="207"/>
      <c r="I551" s="332"/>
      <c r="J551" s="1"/>
      <c r="K551" s="1"/>
      <c r="L551" s="1"/>
      <c r="M551" s="1"/>
      <c r="N551" s="1"/>
      <c r="O551" s="1"/>
      <c r="P551" s="1"/>
      <c r="Q551" s="1"/>
      <c r="R551" s="1"/>
      <c r="S551" s="1"/>
      <c r="T551" s="1"/>
      <c r="U551" s="1"/>
      <c r="V551" s="1"/>
      <c r="W551" s="1"/>
      <c r="X551" s="1"/>
      <c r="Y551" s="1"/>
      <c r="Z551" s="1"/>
    </row>
    <row r="552" ht="14.25" customHeight="1">
      <c r="A552" s="328" t="s">
        <v>3020</v>
      </c>
      <c r="B552" s="329">
        <v>2.0</v>
      </c>
      <c r="C552" s="324"/>
      <c r="D552" s="330">
        <v>8421.0</v>
      </c>
      <c r="E552" s="331" t="s">
        <v>1814</v>
      </c>
      <c r="F552" s="207"/>
      <c r="G552" s="207"/>
      <c r="H552" s="207"/>
      <c r="I552" s="332"/>
      <c r="J552" s="1"/>
      <c r="K552" s="1"/>
      <c r="L552" s="1"/>
      <c r="M552" s="1"/>
      <c r="N552" s="1"/>
      <c r="O552" s="1"/>
      <c r="P552" s="1"/>
      <c r="Q552" s="1"/>
      <c r="R552" s="1"/>
      <c r="S552" s="1"/>
      <c r="T552" s="1"/>
      <c r="U552" s="1"/>
      <c r="V552" s="1"/>
      <c r="W552" s="1"/>
      <c r="X552" s="1"/>
      <c r="Y552" s="1"/>
      <c r="Z552" s="1"/>
    </row>
    <row r="553" ht="14.25" customHeight="1">
      <c r="A553" s="328" t="s">
        <v>3021</v>
      </c>
      <c r="B553" s="329">
        <v>17.0</v>
      </c>
      <c r="C553" s="324"/>
      <c r="D553" s="330">
        <v>8422.0</v>
      </c>
      <c r="E553" s="331" t="s">
        <v>1817</v>
      </c>
      <c r="F553" s="207"/>
      <c r="G553" s="207"/>
      <c r="H553" s="207"/>
      <c r="I553" s="332"/>
      <c r="J553" s="1"/>
      <c r="K553" s="1"/>
      <c r="L553" s="1"/>
      <c r="M553" s="1"/>
      <c r="N553" s="1"/>
      <c r="O553" s="1"/>
      <c r="P553" s="1"/>
      <c r="Q553" s="1"/>
      <c r="R553" s="1"/>
      <c r="S553" s="1"/>
      <c r="T553" s="1"/>
      <c r="U553" s="1"/>
      <c r="V553" s="1"/>
      <c r="W553" s="1"/>
      <c r="X553" s="1"/>
      <c r="Y553" s="1"/>
      <c r="Z553" s="1"/>
    </row>
    <row r="554" ht="14.25" customHeight="1">
      <c r="A554" s="328" t="s">
        <v>3022</v>
      </c>
      <c r="B554" s="329">
        <v>7.0</v>
      </c>
      <c r="C554" s="324"/>
      <c r="D554" s="330">
        <v>8423.0</v>
      </c>
      <c r="E554" s="331" t="s">
        <v>1820</v>
      </c>
      <c r="F554" s="207"/>
      <c r="G554" s="207"/>
      <c r="H554" s="207"/>
      <c r="I554" s="332"/>
      <c r="J554" s="1"/>
      <c r="K554" s="1"/>
      <c r="L554" s="1"/>
      <c r="M554" s="1"/>
      <c r="N554" s="1"/>
      <c r="O554" s="1"/>
      <c r="P554" s="1"/>
      <c r="Q554" s="1"/>
      <c r="R554" s="1"/>
      <c r="S554" s="1"/>
      <c r="T554" s="1"/>
      <c r="U554" s="1"/>
      <c r="V554" s="1"/>
      <c r="W554" s="1"/>
      <c r="X554" s="1"/>
      <c r="Y554" s="1"/>
      <c r="Z554" s="1"/>
    </row>
    <row r="555" ht="14.25" customHeight="1">
      <c r="A555" s="328" t="s">
        <v>3023</v>
      </c>
      <c r="B555" s="329">
        <v>4.0</v>
      </c>
      <c r="C555" s="324"/>
      <c r="D555" s="330">
        <v>8424.0</v>
      </c>
      <c r="E555" s="331" t="s">
        <v>1823</v>
      </c>
      <c r="F555" s="207"/>
      <c r="G555" s="207"/>
      <c r="H555" s="207"/>
      <c r="I555" s="332"/>
      <c r="J555" s="1"/>
      <c r="K555" s="1"/>
      <c r="L555" s="1"/>
      <c r="M555" s="1"/>
      <c r="N555" s="1"/>
      <c r="O555" s="1"/>
      <c r="P555" s="1"/>
      <c r="Q555" s="1"/>
      <c r="R555" s="1"/>
      <c r="S555" s="1"/>
      <c r="T555" s="1"/>
      <c r="U555" s="1"/>
      <c r="V555" s="1"/>
      <c r="W555" s="1"/>
      <c r="X555" s="1"/>
      <c r="Y555" s="1"/>
      <c r="Z555" s="1"/>
    </row>
    <row r="556" ht="14.25" customHeight="1">
      <c r="A556" s="328" t="s">
        <v>3024</v>
      </c>
      <c r="B556" s="329">
        <v>18.0</v>
      </c>
      <c r="C556" s="324"/>
      <c r="D556" s="330">
        <v>8425.0</v>
      </c>
      <c r="E556" s="331" t="s">
        <v>1826</v>
      </c>
      <c r="F556" s="207"/>
      <c r="G556" s="207"/>
      <c r="H556" s="207"/>
      <c r="I556" s="332"/>
      <c r="J556" s="1"/>
      <c r="K556" s="1"/>
      <c r="L556" s="1"/>
      <c r="M556" s="1"/>
      <c r="N556" s="1"/>
      <c r="O556" s="1"/>
      <c r="P556" s="1"/>
      <c r="Q556" s="1"/>
      <c r="R556" s="1"/>
      <c r="S556" s="1"/>
      <c r="T556" s="1"/>
      <c r="U556" s="1"/>
      <c r="V556" s="1"/>
      <c r="W556" s="1"/>
      <c r="X556" s="1"/>
      <c r="Y556" s="1"/>
      <c r="Z556" s="1"/>
    </row>
    <row r="557" ht="14.25" customHeight="1">
      <c r="A557" s="328" t="s">
        <v>3025</v>
      </c>
      <c r="B557" s="329">
        <v>1.0</v>
      </c>
      <c r="C557" s="324"/>
      <c r="D557" s="330">
        <v>8430.0</v>
      </c>
      <c r="E557" s="331" t="s">
        <v>1829</v>
      </c>
      <c r="F557" s="207"/>
      <c r="G557" s="207"/>
      <c r="H557" s="207"/>
      <c r="I557" s="332"/>
      <c r="J557" s="1"/>
      <c r="K557" s="1"/>
      <c r="L557" s="1"/>
      <c r="M557" s="1"/>
      <c r="N557" s="1"/>
      <c r="O557" s="1"/>
      <c r="P557" s="1"/>
      <c r="Q557" s="1"/>
      <c r="R557" s="1"/>
      <c r="S557" s="1"/>
      <c r="T557" s="1"/>
      <c r="U557" s="1"/>
      <c r="V557" s="1"/>
      <c r="W557" s="1"/>
      <c r="X557" s="1"/>
      <c r="Y557" s="1"/>
      <c r="Z557" s="1"/>
    </row>
    <row r="558" ht="14.25" customHeight="1">
      <c r="A558" s="328" t="s">
        <v>3026</v>
      </c>
      <c r="B558" s="329">
        <v>19.0</v>
      </c>
      <c r="C558" s="324"/>
      <c r="D558" s="330">
        <v>8510.0</v>
      </c>
      <c r="E558" s="331" t="s">
        <v>1832</v>
      </c>
      <c r="F558" s="207"/>
      <c r="G558" s="207"/>
      <c r="H558" s="207"/>
      <c r="I558" s="332"/>
      <c r="J558" s="1"/>
      <c r="K558" s="1"/>
      <c r="L558" s="1"/>
      <c r="M558" s="1"/>
      <c r="N558" s="1"/>
      <c r="O558" s="1"/>
      <c r="P558" s="1"/>
      <c r="Q558" s="1"/>
      <c r="R558" s="1"/>
      <c r="S558" s="1"/>
      <c r="T558" s="1"/>
      <c r="U558" s="1"/>
      <c r="V558" s="1"/>
      <c r="W558" s="1"/>
      <c r="X558" s="1"/>
      <c r="Y558" s="1"/>
      <c r="Z558" s="1"/>
    </row>
    <row r="559" ht="14.25" customHeight="1">
      <c r="A559" s="335" t="s">
        <v>3027</v>
      </c>
      <c r="B559" s="336">
        <v>16.0</v>
      </c>
      <c r="C559" s="324"/>
      <c r="D559" s="330">
        <v>8520.0</v>
      </c>
      <c r="E559" s="331" t="s">
        <v>1835</v>
      </c>
      <c r="F559" s="207"/>
      <c r="G559" s="207"/>
      <c r="H559" s="207"/>
      <c r="I559" s="332"/>
      <c r="J559" s="1"/>
      <c r="K559" s="1"/>
      <c r="L559" s="1"/>
      <c r="M559" s="1"/>
      <c r="N559" s="1"/>
      <c r="O559" s="1"/>
      <c r="P559" s="1"/>
      <c r="Q559" s="1"/>
      <c r="R559" s="1"/>
      <c r="S559" s="1"/>
      <c r="T559" s="1"/>
      <c r="U559" s="1"/>
      <c r="V559" s="1"/>
      <c r="W559" s="1"/>
      <c r="X559" s="1"/>
      <c r="Y559" s="1"/>
      <c r="Z559" s="1"/>
    </row>
    <row r="560" ht="14.25" customHeight="1">
      <c r="A560" s="324"/>
      <c r="B560" s="324"/>
      <c r="C560" s="324"/>
      <c r="D560" s="330">
        <v>8531.0</v>
      </c>
      <c r="E560" s="331" t="s">
        <v>1837</v>
      </c>
      <c r="F560" s="207"/>
      <c r="G560" s="207"/>
      <c r="H560" s="207"/>
      <c r="I560" s="332"/>
      <c r="J560" s="1"/>
      <c r="K560" s="1"/>
      <c r="L560" s="1"/>
      <c r="M560" s="1"/>
      <c r="N560" s="1"/>
      <c r="O560" s="1"/>
      <c r="P560" s="1"/>
      <c r="Q560" s="1"/>
      <c r="R560" s="1"/>
      <c r="S560" s="1"/>
      <c r="T560" s="1"/>
      <c r="U560" s="1"/>
      <c r="V560" s="1"/>
      <c r="W560" s="1"/>
      <c r="X560" s="1"/>
      <c r="Y560" s="1"/>
      <c r="Z560" s="1"/>
    </row>
    <row r="561" ht="14.25" customHeight="1">
      <c r="A561" s="324"/>
      <c r="B561" s="324"/>
      <c r="C561" s="324"/>
      <c r="D561" s="330">
        <v>8532.0</v>
      </c>
      <c r="E561" s="331" t="s">
        <v>1839</v>
      </c>
      <c r="F561" s="207"/>
      <c r="G561" s="207"/>
      <c r="H561" s="207"/>
      <c r="I561" s="332"/>
      <c r="J561" s="1"/>
      <c r="K561" s="1"/>
      <c r="L561" s="1"/>
      <c r="M561" s="1"/>
      <c r="N561" s="1"/>
      <c r="O561" s="1"/>
      <c r="P561" s="1"/>
      <c r="Q561" s="1"/>
      <c r="R561" s="1"/>
      <c r="S561" s="1"/>
      <c r="T561" s="1"/>
      <c r="U561" s="1"/>
      <c r="V561" s="1"/>
      <c r="W561" s="1"/>
      <c r="X561" s="1"/>
      <c r="Y561" s="1"/>
      <c r="Z561" s="1"/>
    </row>
    <row r="562" ht="14.25" customHeight="1">
      <c r="A562" s="324"/>
      <c r="B562" s="324"/>
      <c r="C562" s="324"/>
      <c r="D562" s="330">
        <v>8541.0</v>
      </c>
      <c r="E562" s="331" t="s">
        <v>1841</v>
      </c>
      <c r="F562" s="207"/>
      <c r="G562" s="207"/>
      <c r="H562" s="207"/>
      <c r="I562" s="332"/>
      <c r="J562" s="1"/>
      <c r="K562" s="1"/>
      <c r="L562" s="1"/>
      <c r="M562" s="1"/>
      <c r="N562" s="1"/>
      <c r="O562" s="1"/>
      <c r="P562" s="1"/>
      <c r="Q562" s="1"/>
      <c r="R562" s="1"/>
      <c r="S562" s="1"/>
      <c r="T562" s="1"/>
      <c r="U562" s="1"/>
      <c r="V562" s="1"/>
      <c r="W562" s="1"/>
      <c r="X562" s="1"/>
      <c r="Y562" s="1"/>
      <c r="Z562" s="1"/>
    </row>
    <row r="563" ht="14.25" customHeight="1">
      <c r="A563" s="324"/>
      <c r="B563" s="324"/>
      <c r="C563" s="324"/>
      <c r="D563" s="330">
        <v>8542.0</v>
      </c>
      <c r="E563" s="331" t="s">
        <v>1843</v>
      </c>
      <c r="F563" s="207"/>
      <c r="G563" s="207"/>
      <c r="H563" s="207"/>
      <c r="I563" s="332"/>
      <c r="J563" s="1"/>
      <c r="K563" s="1"/>
      <c r="L563" s="1"/>
      <c r="M563" s="1"/>
      <c r="N563" s="1"/>
      <c r="O563" s="1"/>
      <c r="P563" s="1"/>
      <c r="Q563" s="1"/>
      <c r="R563" s="1"/>
      <c r="S563" s="1"/>
      <c r="T563" s="1"/>
      <c r="U563" s="1"/>
      <c r="V563" s="1"/>
      <c r="W563" s="1"/>
      <c r="X563" s="1"/>
      <c r="Y563" s="1"/>
      <c r="Z563" s="1"/>
    </row>
    <row r="564" ht="14.25" customHeight="1">
      <c r="A564" s="324"/>
      <c r="B564" s="324"/>
      <c r="C564" s="324"/>
      <c r="D564" s="330">
        <v>8551.0</v>
      </c>
      <c r="E564" s="331" t="s">
        <v>1845</v>
      </c>
      <c r="F564" s="207"/>
      <c r="G564" s="207"/>
      <c r="H564" s="207"/>
      <c r="I564" s="332"/>
      <c r="J564" s="1"/>
      <c r="K564" s="1"/>
      <c r="L564" s="1"/>
      <c r="M564" s="1"/>
      <c r="N564" s="1"/>
      <c r="O564" s="1"/>
      <c r="P564" s="1"/>
      <c r="Q564" s="1"/>
      <c r="R564" s="1"/>
      <c r="S564" s="1"/>
      <c r="T564" s="1"/>
      <c r="U564" s="1"/>
      <c r="V564" s="1"/>
      <c r="W564" s="1"/>
      <c r="X564" s="1"/>
      <c r="Y564" s="1"/>
      <c r="Z564" s="1"/>
    </row>
    <row r="565" ht="14.25" customHeight="1">
      <c r="A565" s="324"/>
      <c r="B565" s="324"/>
      <c r="C565" s="324"/>
      <c r="D565" s="330">
        <v>8552.0</v>
      </c>
      <c r="E565" s="331" t="s">
        <v>1847</v>
      </c>
      <c r="F565" s="207"/>
      <c r="G565" s="207"/>
      <c r="H565" s="207"/>
      <c r="I565" s="332"/>
      <c r="J565" s="1"/>
      <c r="K565" s="1"/>
      <c r="L565" s="1"/>
      <c r="M565" s="1"/>
      <c r="N565" s="1"/>
      <c r="O565" s="1"/>
      <c r="P565" s="1"/>
      <c r="Q565" s="1"/>
      <c r="R565" s="1"/>
      <c r="S565" s="1"/>
      <c r="T565" s="1"/>
      <c r="U565" s="1"/>
      <c r="V565" s="1"/>
      <c r="W565" s="1"/>
      <c r="X565" s="1"/>
      <c r="Y565" s="1"/>
      <c r="Z565" s="1"/>
    </row>
    <row r="566" ht="14.25" customHeight="1">
      <c r="A566" s="324"/>
      <c r="B566" s="324"/>
      <c r="C566" s="324"/>
      <c r="D566" s="330">
        <v>8553.0</v>
      </c>
      <c r="E566" s="331" t="s">
        <v>1849</v>
      </c>
      <c r="F566" s="207"/>
      <c r="G566" s="207"/>
      <c r="H566" s="207"/>
      <c r="I566" s="332"/>
      <c r="J566" s="1"/>
      <c r="K566" s="1"/>
      <c r="L566" s="1"/>
      <c r="M566" s="1"/>
      <c r="N566" s="1"/>
      <c r="O566" s="1"/>
      <c r="P566" s="1"/>
      <c r="Q566" s="1"/>
      <c r="R566" s="1"/>
      <c r="S566" s="1"/>
      <c r="T566" s="1"/>
      <c r="U566" s="1"/>
      <c r="V566" s="1"/>
      <c r="W566" s="1"/>
      <c r="X566" s="1"/>
      <c r="Y566" s="1"/>
      <c r="Z566" s="1"/>
    </row>
    <row r="567" ht="14.25" customHeight="1">
      <c r="A567" s="324"/>
      <c r="B567" s="324"/>
      <c r="C567" s="324"/>
      <c r="D567" s="330">
        <v>8559.0</v>
      </c>
      <c r="E567" s="331" t="s">
        <v>1851</v>
      </c>
      <c r="F567" s="207"/>
      <c r="G567" s="207"/>
      <c r="H567" s="207"/>
      <c r="I567" s="332"/>
      <c r="J567" s="1"/>
      <c r="K567" s="1"/>
      <c r="L567" s="1"/>
      <c r="M567" s="1"/>
      <c r="N567" s="1"/>
      <c r="O567" s="1"/>
      <c r="P567" s="1"/>
      <c r="Q567" s="1"/>
      <c r="R567" s="1"/>
      <c r="S567" s="1"/>
      <c r="T567" s="1"/>
      <c r="U567" s="1"/>
      <c r="V567" s="1"/>
      <c r="W567" s="1"/>
      <c r="X567" s="1"/>
      <c r="Y567" s="1"/>
      <c r="Z567" s="1"/>
    </row>
    <row r="568" ht="14.25" customHeight="1">
      <c r="A568" s="324"/>
      <c r="B568" s="324"/>
      <c r="C568" s="324"/>
      <c r="D568" s="330">
        <v>8560.0</v>
      </c>
      <c r="E568" s="331" t="s">
        <v>1853</v>
      </c>
      <c r="F568" s="207"/>
      <c r="G568" s="207"/>
      <c r="H568" s="207"/>
      <c r="I568" s="332"/>
      <c r="J568" s="1"/>
      <c r="K568" s="1"/>
      <c r="L568" s="1"/>
      <c r="M568" s="1"/>
      <c r="N568" s="1"/>
      <c r="O568" s="1"/>
      <c r="P568" s="1"/>
      <c r="Q568" s="1"/>
      <c r="R568" s="1"/>
      <c r="S568" s="1"/>
      <c r="T568" s="1"/>
      <c r="U568" s="1"/>
      <c r="V568" s="1"/>
      <c r="W568" s="1"/>
      <c r="X568" s="1"/>
      <c r="Y568" s="1"/>
      <c r="Z568" s="1"/>
    </row>
    <row r="569" ht="14.25" customHeight="1">
      <c r="A569" s="324"/>
      <c r="B569" s="324"/>
      <c r="C569" s="324"/>
      <c r="D569" s="330">
        <v>8610.0</v>
      </c>
      <c r="E569" s="331" t="s">
        <v>1855</v>
      </c>
      <c r="F569" s="207"/>
      <c r="G569" s="207"/>
      <c r="H569" s="207"/>
      <c r="I569" s="332"/>
      <c r="J569" s="1"/>
      <c r="K569" s="1"/>
      <c r="L569" s="1"/>
      <c r="M569" s="1"/>
      <c r="N569" s="1"/>
      <c r="O569" s="1"/>
      <c r="P569" s="1"/>
      <c r="Q569" s="1"/>
      <c r="R569" s="1"/>
      <c r="S569" s="1"/>
      <c r="T569" s="1"/>
      <c r="U569" s="1"/>
      <c r="V569" s="1"/>
      <c r="W569" s="1"/>
      <c r="X569" s="1"/>
      <c r="Y569" s="1"/>
      <c r="Z569" s="1"/>
    </row>
    <row r="570" ht="14.25" customHeight="1">
      <c r="A570" s="324"/>
      <c r="B570" s="324"/>
      <c r="C570" s="324"/>
      <c r="D570" s="330">
        <v>8621.0</v>
      </c>
      <c r="E570" s="331" t="s">
        <v>1857</v>
      </c>
      <c r="F570" s="207"/>
      <c r="G570" s="207"/>
      <c r="H570" s="207"/>
      <c r="I570" s="332"/>
      <c r="J570" s="1"/>
      <c r="K570" s="1"/>
      <c r="L570" s="1"/>
      <c r="M570" s="1"/>
      <c r="N570" s="1"/>
      <c r="O570" s="1"/>
      <c r="P570" s="1"/>
      <c r="Q570" s="1"/>
      <c r="R570" s="1"/>
      <c r="S570" s="1"/>
      <c r="T570" s="1"/>
      <c r="U570" s="1"/>
      <c r="V570" s="1"/>
      <c r="W570" s="1"/>
      <c r="X570" s="1"/>
      <c r="Y570" s="1"/>
      <c r="Z570" s="1"/>
    </row>
    <row r="571" ht="14.25" customHeight="1">
      <c r="A571" s="324"/>
      <c r="B571" s="324"/>
      <c r="C571" s="324"/>
      <c r="D571" s="330">
        <v>8622.0</v>
      </c>
      <c r="E571" s="331" t="s">
        <v>1859</v>
      </c>
      <c r="F571" s="207"/>
      <c r="G571" s="207"/>
      <c r="H571" s="207"/>
      <c r="I571" s="332"/>
      <c r="J571" s="1"/>
      <c r="K571" s="1"/>
      <c r="L571" s="1"/>
      <c r="M571" s="1"/>
      <c r="N571" s="1"/>
      <c r="O571" s="1"/>
      <c r="P571" s="1"/>
      <c r="Q571" s="1"/>
      <c r="R571" s="1"/>
      <c r="S571" s="1"/>
      <c r="T571" s="1"/>
      <c r="U571" s="1"/>
      <c r="V571" s="1"/>
      <c r="W571" s="1"/>
      <c r="X571" s="1"/>
      <c r="Y571" s="1"/>
      <c r="Z571" s="1"/>
    </row>
    <row r="572" ht="14.25" customHeight="1">
      <c r="A572" s="324"/>
      <c r="B572" s="324"/>
      <c r="C572" s="324"/>
      <c r="D572" s="330">
        <v>8623.0</v>
      </c>
      <c r="E572" s="331" t="s">
        <v>1861</v>
      </c>
      <c r="F572" s="207"/>
      <c r="G572" s="207"/>
      <c r="H572" s="207"/>
      <c r="I572" s="332"/>
      <c r="J572" s="1"/>
      <c r="K572" s="1"/>
      <c r="L572" s="1"/>
      <c r="M572" s="1"/>
      <c r="N572" s="1"/>
      <c r="O572" s="1"/>
      <c r="P572" s="1"/>
      <c r="Q572" s="1"/>
      <c r="R572" s="1"/>
      <c r="S572" s="1"/>
      <c r="T572" s="1"/>
      <c r="U572" s="1"/>
      <c r="V572" s="1"/>
      <c r="W572" s="1"/>
      <c r="X572" s="1"/>
      <c r="Y572" s="1"/>
      <c r="Z572" s="1"/>
    </row>
    <row r="573" ht="14.25" customHeight="1">
      <c r="A573" s="324"/>
      <c r="B573" s="324"/>
      <c r="C573" s="324"/>
      <c r="D573" s="330">
        <v>8690.0</v>
      </c>
      <c r="E573" s="331" t="s">
        <v>1863</v>
      </c>
      <c r="F573" s="207"/>
      <c r="G573" s="207"/>
      <c r="H573" s="207"/>
      <c r="I573" s="332"/>
      <c r="J573" s="1"/>
      <c r="K573" s="1"/>
      <c r="L573" s="1"/>
      <c r="M573" s="1"/>
      <c r="N573" s="1"/>
      <c r="O573" s="1"/>
      <c r="P573" s="1"/>
      <c r="Q573" s="1"/>
      <c r="R573" s="1"/>
      <c r="S573" s="1"/>
      <c r="T573" s="1"/>
      <c r="U573" s="1"/>
      <c r="V573" s="1"/>
      <c r="W573" s="1"/>
      <c r="X573" s="1"/>
      <c r="Y573" s="1"/>
      <c r="Z573" s="1"/>
    </row>
    <row r="574" ht="14.25" customHeight="1">
      <c r="A574" s="324"/>
      <c r="B574" s="324"/>
      <c r="C574" s="324"/>
      <c r="D574" s="330">
        <v>8710.0</v>
      </c>
      <c r="E574" s="331" t="s">
        <v>1865</v>
      </c>
      <c r="F574" s="207"/>
      <c r="G574" s="207"/>
      <c r="H574" s="207"/>
      <c r="I574" s="332"/>
      <c r="J574" s="1"/>
      <c r="K574" s="1"/>
      <c r="L574" s="1"/>
      <c r="M574" s="1"/>
      <c r="N574" s="1"/>
      <c r="O574" s="1"/>
      <c r="P574" s="1"/>
      <c r="Q574" s="1"/>
      <c r="R574" s="1"/>
      <c r="S574" s="1"/>
      <c r="T574" s="1"/>
      <c r="U574" s="1"/>
      <c r="V574" s="1"/>
      <c r="W574" s="1"/>
      <c r="X574" s="1"/>
      <c r="Y574" s="1"/>
      <c r="Z574" s="1"/>
    </row>
    <row r="575" ht="24.75" customHeight="1">
      <c r="A575" s="324"/>
      <c r="B575" s="324"/>
      <c r="C575" s="324"/>
      <c r="D575" s="330">
        <v>8720.0</v>
      </c>
      <c r="E575" s="331" t="s">
        <v>1867</v>
      </c>
      <c r="F575" s="207"/>
      <c r="G575" s="207"/>
      <c r="H575" s="207"/>
      <c r="I575" s="332"/>
      <c r="J575" s="1"/>
      <c r="K575" s="1"/>
      <c r="L575" s="1"/>
      <c r="M575" s="1"/>
      <c r="N575" s="1"/>
      <c r="O575" s="1"/>
      <c r="P575" s="1"/>
      <c r="Q575" s="1"/>
      <c r="R575" s="1"/>
      <c r="S575" s="1"/>
      <c r="T575" s="1"/>
      <c r="U575" s="1"/>
      <c r="V575" s="1"/>
      <c r="W575" s="1"/>
      <c r="X575" s="1"/>
      <c r="Y575" s="1"/>
      <c r="Z575" s="1"/>
    </row>
    <row r="576" ht="14.25" customHeight="1">
      <c r="A576" s="324"/>
      <c r="B576" s="324"/>
      <c r="C576" s="324"/>
      <c r="D576" s="330">
        <v>8730.0</v>
      </c>
      <c r="E576" s="331" t="s">
        <v>1869</v>
      </c>
      <c r="F576" s="207"/>
      <c r="G576" s="207"/>
      <c r="H576" s="207"/>
      <c r="I576" s="332"/>
      <c r="J576" s="1"/>
      <c r="K576" s="1"/>
      <c r="L576" s="1"/>
      <c r="M576" s="1"/>
      <c r="N576" s="1"/>
      <c r="O576" s="1"/>
      <c r="P576" s="1"/>
      <c r="Q576" s="1"/>
      <c r="R576" s="1"/>
      <c r="S576" s="1"/>
      <c r="T576" s="1"/>
      <c r="U576" s="1"/>
      <c r="V576" s="1"/>
      <c r="W576" s="1"/>
      <c r="X576" s="1"/>
      <c r="Y576" s="1"/>
      <c r="Z576" s="1"/>
    </row>
    <row r="577" ht="14.25" customHeight="1">
      <c r="A577" s="324"/>
      <c r="B577" s="324"/>
      <c r="C577" s="324"/>
      <c r="D577" s="330">
        <v>8790.0</v>
      </c>
      <c r="E577" s="331" t="s">
        <v>1871</v>
      </c>
      <c r="F577" s="207"/>
      <c r="G577" s="207"/>
      <c r="H577" s="207"/>
      <c r="I577" s="332"/>
      <c r="J577" s="1"/>
      <c r="K577" s="1"/>
      <c r="L577" s="1"/>
      <c r="M577" s="1"/>
      <c r="N577" s="1"/>
      <c r="O577" s="1"/>
      <c r="P577" s="1"/>
      <c r="Q577" s="1"/>
      <c r="R577" s="1"/>
      <c r="S577" s="1"/>
      <c r="T577" s="1"/>
      <c r="U577" s="1"/>
      <c r="V577" s="1"/>
      <c r="W577" s="1"/>
      <c r="X577" s="1"/>
      <c r="Y577" s="1"/>
      <c r="Z577" s="1"/>
    </row>
    <row r="578" ht="14.25" customHeight="1">
      <c r="A578" s="324"/>
      <c r="B578" s="324"/>
      <c r="C578" s="324"/>
      <c r="D578" s="330">
        <v>8810.0</v>
      </c>
      <c r="E578" s="331" t="s">
        <v>1873</v>
      </c>
      <c r="F578" s="207"/>
      <c r="G578" s="207"/>
      <c r="H578" s="207"/>
      <c r="I578" s="332"/>
      <c r="J578" s="1"/>
      <c r="K578" s="1"/>
      <c r="L578" s="1"/>
      <c r="M578" s="1"/>
      <c r="N578" s="1"/>
      <c r="O578" s="1"/>
      <c r="P578" s="1"/>
      <c r="Q578" s="1"/>
      <c r="R578" s="1"/>
      <c r="S578" s="1"/>
      <c r="T578" s="1"/>
      <c r="U578" s="1"/>
      <c r="V578" s="1"/>
      <c r="W578" s="1"/>
      <c r="X578" s="1"/>
      <c r="Y578" s="1"/>
      <c r="Z578" s="1"/>
    </row>
    <row r="579" ht="14.25" customHeight="1">
      <c r="A579" s="324"/>
      <c r="B579" s="324"/>
      <c r="C579" s="324"/>
      <c r="D579" s="330">
        <v>8891.0</v>
      </c>
      <c r="E579" s="331" t="s">
        <v>1875</v>
      </c>
      <c r="F579" s="207"/>
      <c r="G579" s="207"/>
      <c r="H579" s="207"/>
      <c r="I579" s="332"/>
      <c r="J579" s="1"/>
      <c r="K579" s="1"/>
      <c r="L579" s="1"/>
      <c r="M579" s="1"/>
      <c r="N579" s="1"/>
      <c r="O579" s="1"/>
      <c r="P579" s="1"/>
      <c r="Q579" s="1"/>
      <c r="R579" s="1"/>
      <c r="S579" s="1"/>
      <c r="T579" s="1"/>
      <c r="U579" s="1"/>
      <c r="V579" s="1"/>
      <c r="W579" s="1"/>
      <c r="X579" s="1"/>
      <c r="Y579" s="1"/>
      <c r="Z579" s="1"/>
    </row>
    <row r="580" ht="14.25" customHeight="1">
      <c r="A580" s="324"/>
      <c r="B580" s="324"/>
      <c r="C580" s="324"/>
      <c r="D580" s="330">
        <v>8899.0</v>
      </c>
      <c r="E580" s="331" t="s">
        <v>1877</v>
      </c>
      <c r="F580" s="207"/>
      <c r="G580" s="207"/>
      <c r="H580" s="207"/>
      <c r="I580" s="332"/>
      <c r="J580" s="1"/>
      <c r="K580" s="1"/>
      <c r="L580" s="1"/>
      <c r="M580" s="1"/>
      <c r="N580" s="1"/>
      <c r="O580" s="1"/>
      <c r="P580" s="1"/>
      <c r="Q580" s="1"/>
      <c r="R580" s="1"/>
      <c r="S580" s="1"/>
      <c r="T580" s="1"/>
      <c r="U580" s="1"/>
      <c r="V580" s="1"/>
      <c r="W580" s="1"/>
      <c r="X580" s="1"/>
      <c r="Y580" s="1"/>
      <c r="Z580" s="1"/>
    </row>
    <row r="581" ht="14.25" customHeight="1">
      <c r="A581" s="324"/>
      <c r="B581" s="324"/>
      <c r="C581" s="324"/>
      <c r="D581" s="330">
        <v>9001.0</v>
      </c>
      <c r="E581" s="331" t="s">
        <v>1879</v>
      </c>
      <c r="F581" s="207"/>
      <c r="G581" s="207"/>
      <c r="H581" s="207"/>
      <c r="I581" s="332"/>
      <c r="J581" s="1"/>
      <c r="K581" s="1"/>
      <c r="L581" s="1"/>
      <c r="M581" s="1"/>
      <c r="N581" s="1"/>
      <c r="O581" s="1"/>
      <c r="P581" s="1"/>
      <c r="Q581" s="1"/>
      <c r="R581" s="1"/>
      <c r="S581" s="1"/>
      <c r="T581" s="1"/>
      <c r="U581" s="1"/>
      <c r="V581" s="1"/>
      <c r="W581" s="1"/>
      <c r="X581" s="1"/>
      <c r="Y581" s="1"/>
      <c r="Z581" s="1"/>
    </row>
    <row r="582" ht="14.25" customHeight="1">
      <c r="A582" s="324"/>
      <c r="B582" s="324"/>
      <c r="C582" s="324"/>
      <c r="D582" s="330">
        <v>9002.0</v>
      </c>
      <c r="E582" s="331" t="s">
        <v>1881</v>
      </c>
      <c r="F582" s="207"/>
      <c r="G582" s="207"/>
      <c r="H582" s="207"/>
      <c r="I582" s="332"/>
      <c r="J582" s="1"/>
      <c r="K582" s="1"/>
      <c r="L582" s="1"/>
      <c r="M582" s="1"/>
      <c r="N582" s="1"/>
      <c r="O582" s="1"/>
      <c r="P582" s="1"/>
      <c r="Q582" s="1"/>
      <c r="R582" s="1"/>
      <c r="S582" s="1"/>
      <c r="T582" s="1"/>
      <c r="U582" s="1"/>
      <c r="V582" s="1"/>
      <c r="W582" s="1"/>
      <c r="X582" s="1"/>
      <c r="Y582" s="1"/>
      <c r="Z582" s="1"/>
    </row>
    <row r="583" ht="14.25" customHeight="1">
      <c r="A583" s="324"/>
      <c r="B583" s="324"/>
      <c r="C583" s="324"/>
      <c r="D583" s="330">
        <v>9003.0</v>
      </c>
      <c r="E583" s="331" t="s">
        <v>1883</v>
      </c>
      <c r="F583" s="207"/>
      <c r="G583" s="207"/>
      <c r="H583" s="207"/>
      <c r="I583" s="332"/>
      <c r="J583" s="1"/>
      <c r="K583" s="1"/>
      <c r="L583" s="1"/>
      <c r="M583" s="1"/>
      <c r="N583" s="1"/>
      <c r="O583" s="1"/>
      <c r="P583" s="1"/>
      <c r="Q583" s="1"/>
      <c r="R583" s="1"/>
      <c r="S583" s="1"/>
      <c r="T583" s="1"/>
      <c r="U583" s="1"/>
      <c r="V583" s="1"/>
      <c r="W583" s="1"/>
      <c r="X583" s="1"/>
      <c r="Y583" s="1"/>
      <c r="Z583" s="1"/>
    </row>
    <row r="584" ht="14.25" customHeight="1">
      <c r="A584" s="324"/>
      <c r="B584" s="324"/>
      <c r="C584" s="324"/>
      <c r="D584" s="330">
        <v>9004.0</v>
      </c>
      <c r="E584" s="331" t="s">
        <v>1885</v>
      </c>
      <c r="F584" s="207"/>
      <c r="G584" s="207"/>
      <c r="H584" s="207"/>
      <c r="I584" s="332"/>
      <c r="J584" s="1"/>
      <c r="K584" s="1"/>
      <c r="L584" s="1"/>
      <c r="M584" s="1"/>
      <c r="N584" s="1"/>
      <c r="O584" s="1"/>
      <c r="P584" s="1"/>
      <c r="Q584" s="1"/>
      <c r="R584" s="1"/>
      <c r="S584" s="1"/>
      <c r="T584" s="1"/>
      <c r="U584" s="1"/>
      <c r="V584" s="1"/>
      <c r="W584" s="1"/>
      <c r="X584" s="1"/>
      <c r="Y584" s="1"/>
      <c r="Z584" s="1"/>
    </row>
    <row r="585" ht="14.25" customHeight="1">
      <c r="A585" s="324"/>
      <c r="B585" s="324"/>
      <c r="C585" s="324"/>
      <c r="D585" s="330">
        <v>9101.0</v>
      </c>
      <c r="E585" s="331" t="s">
        <v>1887</v>
      </c>
      <c r="F585" s="207"/>
      <c r="G585" s="207"/>
      <c r="H585" s="207"/>
      <c r="I585" s="332"/>
      <c r="J585" s="1"/>
      <c r="K585" s="1"/>
      <c r="L585" s="1"/>
      <c r="M585" s="1"/>
      <c r="N585" s="1"/>
      <c r="O585" s="1"/>
      <c r="P585" s="1"/>
      <c r="Q585" s="1"/>
      <c r="R585" s="1"/>
      <c r="S585" s="1"/>
      <c r="T585" s="1"/>
      <c r="U585" s="1"/>
      <c r="V585" s="1"/>
      <c r="W585" s="1"/>
      <c r="X585" s="1"/>
      <c r="Y585" s="1"/>
      <c r="Z585" s="1"/>
    </row>
    <row r="586" ht="14.25" customHeight="1">
      <c r="A586" s="324"/>
      <c r="B586" s="324"/>
      <c r="C586" s="324"/>
      <c r="D586" s="330">
        <v>9102.0</v>
      </c>
      <c r="E586" s="331" t="s">
        <v>1889</v>
      </c>
      <c r="F586" s="207"/>
      <c r="G586" s="207"/>
      <c r="H586" s="207"/>
      <c r="I586" s="332"/>
      <c r="J586" s="1"/>
      <c r="K586" s="1"/>
      <c r="L586" s="1"/>
      <c r="M586" s="1"/>
      <c r="N586" s="1"/>
      <c r="O586" s="1"/>
      <c r="P586" s="1"/>
      <c r="Q586" s="1"/>
      <c r="R586" s="1"/>
      <c r="S586" s="1"/>
      <c r="T586" s="1"/>
      <c r="U586" s="1"/>
      <c r="V586" s="1"/>
      <c r="W586" s="1"/>
      <c r="X586" s="1"/>
      <c r="Y586" s="1"/>
      <c r="Z586" s="1"/>
    </row>
    <row r="587" ht="14.25" customHeight="1">
      <c r="A587" s="324"/>
      <c r="B587" s="324"/>
      <c r="C587" s="324"/>
      <c r="D587" s="330">
        <v>9103.0</v>
      </c>
      <c r="E587" s="331" t="s">
        <v>1891</v>
      </c>
      <c r="F587" s="207"/>
      <c r="G587" s="207"/>
      <c r="H587" s="207"/>
      <c r="I587" s="332"/>
      <c r="J587" s="1"/>
      <c r="K587" s="1"/>
      <c r="L587" s="1"/>
      <c r="M587" s="1"/>
      <c r="N587" s="1"/>
      <c r="O587" s="1"/>
      <c r="P587" s="1"/>
      <c r="Q587" s="1"/>
      <c r="R587" s="1"/>
      <c r="S587" s="1"/>
      <c r="T587" s="1"/>
      <c r="U587" s="1"/>
      <c r="V587" s="1"/>
      <c r="W587" s="1"/>
      <c r="X587" s="1"/>
      <c r="Y587" s="1"/>
      <c r="Z587" s="1"/>
    </row>
    <row r="588" ht="14.25" customHeight="1">
      <c r="A588" s="324"/>
      <c r="B588" s="324"/>
      <c r="C588" s="324"/>
      <c r="D588" s="330">
        <v>9104.0</v>
      </c>
      <c r="E588" s="331" t="s">
        <v>1893</v>
      </c>
      <c r="F588" s="207"/>
      <c r="G588" s="207"/>
      <c r="H588" s="207"/>
      <c r="I588" s="332"/>
      <c r="J588" s="1"/>
      <c r="K588" s="1"/>
      <c r="L588" s="1"/>
      <c r="M588" s="1"/>
      <c r="N588" s="1"/>
      <c r="O588" s="1"/>
      <c r="P588" s="1"/>
      <c r="Q588" s="1"/>
      <c r="R588" s="1"/>
      <c r="S588" s="1"/>
      <c r="T588" s="1"/>
      <c r="U588" s="1"/>
      <c r="V588" s="1"/>
      <c r="W588" s="1"/>
      <c r="X588" s="1"/>
      <c r="Y588" s="1"/>
      <c r="Z588" s="1"/>
    </row>
    <row r="589" ht="14.25" customHeight="1">
      <c r="A589" s="324"/>
      <c r="B589" s="324"/>
      <c r="C589" s="324"/>
      <c r="D589" s="330">
        <v>9200.0</v>
      </c>
      <c r="E589" s="331" t="s">
        <v>1895</v>
      </c>
      <c r="F589" s="207"/>
      <c r="G589" s="207"/>
      <c r="H589" s="207"/>
      <c r="I589" s="332"/>
      <c r="J589" s="1"/>
      <c r="K589" s="1"/>
      <c r="L589" s="1"/>
      <c r="M589" s="1"/>
      <c r="N589" s="1"/>
      <c r="O589" s="1"/>
      <c r="P589" s="1"/>
      <c r="Q589" s="1"/>
      <c r="R589" s="1"/>
      <c r="S589" s="1"/>
      <c r="T589" s="1"/>
      <c r="U589" s="1"/>
      <c r="V589" s="1"/>
      <c r="W589" s="1"/>
      <c r="X589" s="1"/>
      <c r="Y589" s="1"/>
      <c r="Z589" s="1"/>
    </row>
    <row r="590" ht="14.25" customHeight="1">
      <c r="A590" s="324"/>
      <c r="B590" s="324"/>
      <c r="C590" s="324"/>
      <c r="D590" s="330">
        <v>9311.0</v>
      </c>
      <c r="E590" s="331" t="s">
        <v>1897</v>
      </c>
      <c r="F590" s="207"/>
      <c r="G590" s="207"/>
      <c r="H590" s="207"/>
      <c r="I590" s="332"/>
      <c r="J590" s="1"/>
      <c r="K590" s="1"/>
      <c r="L590" s="1"/>
      <c r="M590" s="1"/>
      <c r="N590" s="1"/>
      <c r="O590" s="1"/>
      <c r="P590" s="1"/>
      <c r="Q590" s="1"/>
      <c r="R590" s="1"/>
      <c r="S590" s="1"/>
      <c r="T590" s="1"/>
      <c r="U590" s="1"/>
      <c r="V590" s="1"/>
      <c r="W590" s="1"/>
      <c r="X590" s="1"/>
      <c r="Y590" s="1"/>
      <c r="Z590" s="1"/>
    </row>
    <row r="591" ht="14.25" customHeight="1">
      <c r="A591" s="324"/>
      <c r="B591" s="324"/>
      <c r="C591" s="324"/>
      <c r="D591" s="330">
        <v>9312.0</v>
      </c>
      <c r="E591" s="331" t="s">
        <v>1899</v>
      </c>
      <c r="F591" s="207"/>
      <c r="G591" s="207"/>
      <c r="H591" s="207"/>
      <c r="I591" s="332"/>
      <c r="J591" s="1"/>
      <c r="K591" s="1"/>
      <c r="L591" s="1"/>
      <c r="M591" s="1"/>
      <c r="N591" s="1"/>
      <c r="O591" s="1"/>
      <c r="P591" s="1"/>
      <c r="Q591" s="1"/>
      <c r="R591" s="1"/>
      <c r="S591" s="1"/>
      <c r="T591" s="1"/>
      <c r="U591" s="1"/>
      <c r="V591" s="1"/>
      <c r="W591" s="1"/>
      <c r="X591" s="1"/>
      <c r="Y591" s="1"/>
      <c r="Z591" s="1"/>
    </row>
    <row r="592" ht="14.25" customHeight="1">
      <c r="A592" s="324"/>
      <c r="B592" s="324"/>
      <c r="C592" s="324"/>
      <c r="D592" s="330">
        <v>9313.0</v>
      </c>
      <c r="E592" s="331" t="s">
        <v>1901</v>
      </c>
      <c r="F592" s="207"/>
      <c r="G592" s="207"/>
      <c r="H592" s="207"/>
      <c r="I592" s="332"/>
      <c r="J592" s="1"/>
      <c r="K592" s="1"/>
      <c r="L592" s="1"/>
      <c r="M592" s="1"/>
      <c r="N592" s="1"/>
      <c r="O592" s="1"/>
      <c r="P592" s="1"/>
      <c r="Q592" s="1"/>
      <c r="R592" s="1"/>
      <c r="S592" s="1"/>
      <c r="T592" s="1"/>
      <c r="U592" s="1"/>
      <c r="V592" s="1"/>
      <c r="W592" s="1"/>
      <c r="X592" s="1"/>
      <c r="Y592" s="1"/>
      <c r="Z592" s="1"/>
    </row>
    <row r="593" ht="14.25" customHeight="1">
      <c r="A593" s="324"/>
      <c r="B593" s="324"/>
      <c r="C593" s="324"/>
      <c r="D593" s="330">
        <v>9319.0</v>
      </c>
      <c r="E593" s="331" t="s">
        <v>1903</v>
      </c>
      <c r="F593" s="207"/>
      <c r="G593" s="207"/>
      <c r="H593" s="207"/>
      <c r="I593" s="332"/>
      <c r="J593" s="1"/>
      <c r="K593" s="1"/>
      <c r="L593" s="1"/>
      <c r="M593" s="1"/>
      <c r="N593" s="1"/>
      <c r="O593" s="1"/>
      <c r="P593" s="1"/>
      <c r="Q593" s="1"/>
      <c r="R593" s="1"/>
      <c r="S593" s="1"/>
      <c r="T593" s="1"/>
      <c r="U593" s="1"/>
      <c r="V593" s="1"/>
      <c r="W593" s="1"/>
      <c r="X593" s="1"/>
      <c r="Y593" s="1"/>
      <c r="Z593" s="1"/>
    </row>
    <row r="594" ht="14.25" customHeight="1">
      <c r="A594" s="324"/>
      <c r="B594" s="324"/>
      <c r="C594" s="324"/>
      <c r="D594" s="330">
        <v>9321.0</v>
      </c>
      <c r="E594" s="331" t="s">
        <v>1905</v>
      </c>
      <c r="F594" s="207"/>
      <c r="G594" s="207"/>
      <c r="H594" s="207"/>
      <c r="I594" s="332"/>
      <c r="J594" s="1"/>
      <c r="K594" s="1"/>
      <c r="L594" s="1"/>
      <c r="M594" s="1"/>
      <c r="N594" s="1"/>
      <c r="O594" s="1"/>
      <c r="P594" s="1"/>
      <c r="Q594" s="1"/>
      <c r="R594" s="1"/>
      <c r="S594" s="1"/>
      <c r="T594" s="1"/>
      <c r="U594" s="1"/>
      <c r="V594" s="1"/>
      <c r="W594" s="1"/>
      <c r="X594" s="1"/>
      <c r="Y594" s="1"/>
      <c r="Z594" s="1"/>
    </row>
    <row r="595" ht="14.25" customHeight="1">
      <c r="A595" s="324"/>
      <c r="B595" s="324"/>
      <c r="C595" s="324"/>
      <c r="D595" s="330">
        <v>9329.0</v>
      </c>
      <c r="E595" s="331" t="s">
        <v>1907</v>
      </c>
      <c r="F595" s="207"/>
      <c r="G595" s="207"/>
      <c r="H595" s="207"/>
      <c r="I595" s="332"/>
      <c r="J595" s="1"/>
      <c r="K595" s="1"/>
      <c r="L595" s="1"/>
      <c r="M595" s="1"/>
      <c r="N595" s="1"/>
      <c r="O595" s="1"/>
      <c r="P595" s="1"/>
      <c r="Q595" s="1"/>
      <c r="R595" s="1"/>
      <c r="S595" s="1"/>
      <c r="T595" s="1"/>
      <c r="U595" s="1"/>
      <c r="V595" s="1"/>
      <c r="W595" s="1"/>
      <c r="X595" s="1"/>
      <c r="Y595" s="1"/>
      <c r="Z595" s="1"/>
    </row>
    <row r="596" ht="14.25" customHeight="1">
      <c r="A596" s="324"/>
      <c r="B596" s="324"/>
      <c r="C596" s="324"/>
      <c r="D596" s="330">
        <v>9411.0</v>
      </c>
      <c r="E596" s="331" t="s">
        <v>1909</v>
      </c>
      <c r="F596" s="207"/>
      <c r="G596" s="207"/>
      <c r="H596" s="207"/>
      <c r="I596" s="332"/>
      <c r="J596" s="1"/>
      <c r="K596" s="1"/>
      <c r="L596" s="1"/>
      <c r="M596" s="1"/>
      <c r="N596" s="1"/>
      <c r="O596" s="1"/>
      <c r="P596" s="1"/>
      <c r="Q596" s="1"/>
      <c r="R596" s="1"/>
      <c r="S596" s="1"/>
      <c r="T596" s="1"/>
      <c r="U596" s="1"/>
      <c r="V596" s="1"/>
      <c r="W596" s="1"/>
      <c r="X596" s="1"/>
      <c r="Y596" s="1"/>
      <c r="Z596" s="1"/>
    </row>
    <row r="597" ht="14.25" customHeight="1">
      <c r="A597" s="324"/>
      <c r="B597" s="324"/>
      <c r="C597" s="324"/>
      <c r="D597" s="330">
        <v>9412.0</v>
      </c>
      <c r="E597" s="331" t="s">
        <v>1910</v>
      </c>
      <c r="F597" s="207"/>
      <c r="G597" s="207"/>
      <c r="H597" s="207"/>
      <c r="I597" s="332"/>
      <c r="J597" s="1"/>
      <c r="K597" s="1"/>
      <c r="L597" s="1"/>
      <c r="M597" s="1"/>
      <c r="N597" s="1"/>
      <c r="O597" s="1"/>
      <c r="P597" s="1"/>
      <c r="Q597" s="1"/>
      <c r="R597" s="1"/>
      <c r="S597" s="1"/>
      <c r="T597" s="1"/>
      <c r="U597" s="1"/>
      <c r="V597" s="1"/>
      <c r="W597" s="1"/>
      <c r="X597" s="1"/>
      <c r="Y597" s="1"/>
      <c r="Z597" s="1"/>
    </row>
    <row r="598" ht="14.25" customHeight="1">
      <c r="A598" s="324"/>
      <c r="B598" s="324"/>
      <c r="C598" s="324"/>
      <c r="D598" s="330">
        <v>9420.0</v>
      </c>
      <c r="E598" s="331" t="s">
        <v>1912</v>
      </c>
      <c r="F598" s="207"/>
      <c r="G598" s="207"/>
      <c r="H598" s="207"/>
      <c r="I598" s="332"/>
      <c r="J598" s="1"/>
      <c r="K598" s="1"/>
      <c r="L598" s="1"/>
      <c r="M598" s="1"/>
      <c r="N598" s="1"/>
      <c r="O598" s="1"/>
      <c r="P598" s="1"/>
      <c r="Q598" s="1"/>
      <c r="R598" s="1"/>
      <c r="S598" s="1"/>
      <c r="T598" s="1"/>
      <c r="U598" s="1"/>
      <c r="V598" s="1"/>
      <c r="W598" s="1"/>
      <c r="X598" s="1"/>
      <c r="Y598" s="1"/>
      <c r="Z598" s="1"/>
    </row>
    <row r="599" ht="14.25" customHeight="1">
      <c r="A599" s="324"/>
      <c r="B599" s="324"/>
      <c r="C599" s="324"/>
      <c r="D599" s="330">
        <v>9491.0</v>
      </c>
      <c r="E599" s="331" t="s">
        <v>1914</v>
      </c>
      <c r="F599" s="207"/>
      <c r="G599" s="207"/>
      <c r="H599" s="207"/>
      <c r="I599" s="332"/>
      <c r="J599" s="1"/>
      <c r="K599" s="1"/>
      <c r="L599" s="1"/>
      <c r="M599" s="1"/>
      <c r="N599" s="1"/>
      <c r="O599" s="1"/>
      <c r="P599" s="1"/>
      <c r="Q599" s="1"/>
      <c r="R599" s="1"/>
      <c r="S599" s="1"/>
      <c r="T599" s="1"/>
      <c r="U599" s="1"/>
      <c r="V599" s="1"/>
      <c r="W599" s="1"/>
      <c r="X599" s="1"/>
      <c r="Y599" s="1"/>
      <c r="Z599" s="1"/>
    </row>
    <row r="600" ht="14.25" customHeight="1">
      <c r="A600" s="324"/>
      <c r="B600" s="324"/>
      <c r="C600" s="324"/>
      <c r="D600" s="330">
        <v>9492.0</v>
      </c>
      <c r="E600" s="331" t="s">
        <v>1916</v>
      </c>
      <c r="F600" s="207"/>
      <c r="G600" s="207"/>
      <c r="H600" s="207"/>
      <c r="I600" s="332"/>
      <c r="J600" s="1"/>
      <c r="K600" s="1"/>
      <c r="L600" s="1"/>
      <c r="M600" s="1"/>
      <c r="N600" s="1"/>
      <c r="O600" s="1"/>
      <c r="P600" s="1"/>
      <c r="Q600" s="1"/>
      <c r="R600" s="1"/>
      <c r="S600" s="1"/>
      <c r="T600" s="1"/>
      <c r="U600" s="1"/>
      <c r="V600" s="1"/>
      <c r="W600" s="1"/>
      <c r="X600" s="1"/>
      <c r="Y600" s="1"/>
      <c r="Z600" s="1"/>
    </row>
    <row r="601" ht="14.25" customHeight="1">
      <c r="A601" s="324"/>
      <c r="B601" s="324"/>
      <c r="C601" s="324"/>
      <c r="D601" s="330">
        <v>9499.0</v>
      </c>
      <c r="E601" s="331" t="s">
        <v>1918</v>
      </c>
      <c r="F601" s="207"/>
      <c r="G601" s="207"/>
      <c r="H601" s="207"/>
      <c r="I601" s="332"/>
      <c r="J601" s="1"/>
      <c r="K601" s="1"/>
      <c r="L601" s="1"/>
      <c r="M601" s="1"/>
      <c r="N601" s="1"/>
      <c r="O601" s="1"/>
      <c r="P601" s="1"/>
      <c r="Q601" s="1"/>
      <c r="R601" s="1"/>
      <c r="S601" s="1"/>
      <c r="T601" s="1"/>
      <c r="U601" s="1"/>
      <c r="V601" s="1"/>
      <c r="W601" s="1"/>
      <c r="X601" s="1"/>
      <c r="Y601" s="1"/>
      <c r="Z601" s="1"/>
    </row>
    <row r="602" ht="14.25" customHeight="1">
      <c r="A602" s="324"/>
      <c r="B602" s="324"/>
      <c r="C602" s="324"/>
      <c r="D602" s="330">
        <v>9511.0</v>
      </c>
      <c r="E602" s="331" t="s">
        <v>1920</v>
      </c>
      <c r="F602" s="207"/>
      <c r="G602" s="207"/>
      <c r="H602" s="207"/>
      <c r="I602" s="332"/>
      <c r="J602" s="1"/>
      <c r="K602" s="1"/>
      <c r="L602" s="1"/>
      <c r="M602" s="1"/>
      <c r="N602" s="1"/>
      <c r="O602" s="1"/>
      <c r="P602" s="1"/>
      <c r="Q602" s="1"/>
      <c r="R602" s="1"/>
      <c r="S602" s="1"/>
      <c r="T602" s="1"/>
      <c r="U602" s="1"/>
      <c r="V602" s="1"/>
      <c r="W602" s="1"/>
      <c r="X602" s="1"/>
      <c r="Y602" s="1"/>
      <c r="Z602" s="1"/>
    </row>
    <row r="603" ht="14.25" customHeight="1">
      <c r="A603" s="324"/>
      <c r="B603" s="324"/>
      <c r="C603" s="324"/>
      <c r="D603" s="330">
        <v>9512.0</v>
      </c>
      <c r="E603" s="331" t="s">
        <v>1922</v>
      </c>
      <c r="F603" s="207"/>
      <c r="G603" s="207"/>
      <c r="H603" s="207"/>
      <c r="I603" s="332"/>
      <c r="J603" s="1"/>
      <c r="K603" s="1"/>
      <c r="L603" s="1"/>
      <c r="M603" s="1"/>
      <c r="N603" s="1"/>
      <c r="O603" s="1"/>
      <c r="P603" s="1"/>
      <c r="Q603" s="1"/>
      <c r="R603" s="1"/>
      <c r="S603" s="1"/>
      <c r="T603" s="1"/>
      <c r="U603" s="1"/>
      <c r="V603" s="1"/>
      <c r="W603" s="1"/>
      <c r="X603" s="1"/>
      <c r="Y603" s="1"/>
      <c r="Z603" s="1"/>
    </row>
    <row r="604" ht="14.25" customHeight="1">
      <c r="A604" s="324"/>
      <c r="B604" s="324"/>
      <c r="C604" s="324"/>
      <c r="D604" s="330">
        <v>9521.0</v>
      </c>
      <c r="E604" s="331" t="s">
        <v>1924</v>
      </c>
      <c r="F604" s="207"/>
      <c r="G604" s="207"/>
      <c r="H604" s="207"/>
      <c r="I604" s="332"/>
      <c r="J604" s="1"/>
      <c r="K604" s="1"/>
      <c r="L604" s="1"/>
      <c r="M604" s="1"/>
      <c r="N604" s="1"/>
      <c r="O604" s="1"/>
      <c r="P604" s="1"/>
      <c r="Q604" s="1"/>
      <c r="R604" s="1"/>
      <c r="S604" s="1"/>
      <c r="T604" s="1"/>
      <c r="U604" s="1"/>
      <c r="V604" s="1"/>
      <c r="W604" s="1"/>
      <c r="X604" s="1"/>
      <c r="Y604" s="1"/>
      <c r="Z604" s="1"/>
    </row>
    <row r="605" ht="14.25" customHeight="1">
      <c r="A605" s="324"/>
      <c r="B605" s="324"/>
      <c r="C605" s="324"/>
      <c r="D605" s="330">
        <v>9522.0</v>
      </c>
      <c r="E605" s="331" t="s">
        <v>1926</v>
      </c>
      <c r="F605" s="207"/>
      <c r="G605" s="207"/>
      <c r="H605" s="207"/>
      <c r="I605" s="332"/>
      <c r="J605" s="1"/>
      <c r="K605" s="1"/>
      <c r="L605" s="1"/>
      <c r="M605" s="1"/>
      <c r="N605" s="1"/>
      <c r="O605" s="1"/>
      <c r="P605" s="1"/>
      <c r="Q605" s="1"/>
      <c r="R605" s="1"/>
      <c r="S605" s="1"/>
      <c r="T605" s="1"/>
      <c r="U605" s="1"/>
      <c r="V605" s="1"/>
      <c r="W605" s="1"/>
      <c r="X605" s="1"/>
      <c r="Y605" s="1"/>
      <c r="Z605" s="1"/>
    </row>
    <row r="606" ht="14.25" customHeight="1">
      <c r="A606" s="324"/>
      <c r="B606" s="324"/>
      <c r="C606" s="324"/>
      <c r="D606" s="330">
        <v>9523.0</v>
      </c>
      <c r="E606" s="331" t="s">
        <v>1928</v>
      </c>
      <c r="F606" s="207"/>
      <c r="G606" s="207"/>
      <c r="H606" s="207"/>
      <c r="I606" s="332"/>
      <c r="J606" s="1"/>
      <c r="K606" s="1"/>
      <c r="L606" s="1"/>
      <c r="M606" s="1"/>
      <c r="N606" s="1"/>
      <c r="O606" s="1"/>
      <c r="P606" s="1"/>
      <c r="Q606" s="1"/>
      <c r="R606" s="1"/>
      <c r="S606" s="1"/>
      <c r="T606" s="1"/>
      <c r="U606" s="1"/>
      <c r="V606" s="1"/>
      <c r="W606" s="1"/>
      <c r="X606" s="1"/>
      <c r="Y606" s="1"/>
      <c r="Z606" s="1"/>
    </row>
    <row r="607" ht="14.25" customHeight="1">
      <c r="A607" s="324"/>
      <c r="B607" s="324"/>
      <c r="C607" s="324"/>
      <c r="D607" s="330">
        <v>9524.0</v>
      </c>
      <c r="E607" s="331" t="s">
        <v>1930</v>
      </c>
      <c r="F607" s="207"/>
      <c r="G607" s="207"/>
      <c r="H607" s="207"/>
      <c r="I607" s="332"/>
      <c r="J607" s="1"/>
      <c r="K607" s="1"/>
      <c r="L607" s="1"/>
      <c r="M607" s="1"/>
      <c r="N607" s="1"/>
      <c r="O607" s="1"/>
      <c r="P607" s="1"/>
      <c r="Q607" s="1"/>
      <c r="R607" s="1"/>
      <c r="S607" s="1"/>
      <c r="T607" s="1"/>
      <c r="U607" s="1"/>
      <c r="V607" s="1"/>
      <c r="W607" s="1"/>
      <c r="X607" s="1"/>
      <c r="Y607" s="1"/>
      <c r="Z607" s="1"/>
    </row>
    <row r="608" ht="14.25" customHeight="1">
      <c r="A608" s="324"/>
      <c r="B608" s="324"/>
      <c r="C608" s="324"/>
      <c r="D608" s="330">
        <v>9525.0</v>
      </c>
      <c r="E608" s="331" t="s">
        <v>1932</v>
      </c>
      <c r="F608" s="207"/>
      <c r="G608" s="207"/>
      <c r="H608" s="207"/>
      <c r="I608" s="332"/>
      <c r="J608" s="1"/>
      <c r="K608" s="1"/>
      <c r="L608" s="1"/>
      <c r="M608" s="1"/>
      <c r="N608" s="1"/>
      <c r="O608" s="1"/>
      <c r="P608" s="1"/>
      <c r="Q608" s="1"/>
      <c r="R608" s="1"/>
      <c r="S608" s="1"/>
      <c r="T608" s="1"/>
      <c r="U608" s="1"/>
      <c r="V608" s="1"/>
      <c r="W608" s="1"/>
      <c r="X608" s="1"/>
      <c r="Y608" s="1"/>
      <c r="Z608" s="1"/>
    </row>
    <row r="609" ht="14.25" customHeight="1">
      <c r="A609" s="324"/>
      <c r="B609" s="324"/>
      <c r="C609" s="324"/>
      <c r="D609" s="330">
        <v>9529.0</v>
      </c>
      <c r="E609" s="331" t="s">
        <v>1934</v>
      </c>
      <c r="F609" s="207"/>
      <c r="G609" s="207"/>
      <c r="H609" s="207"/>
      <c r="I609" s="332"/>
      <c r="J609" s="1"/>
      <c r="K609" s="1"/>
      <c r="L609" s="1"/>
      <c r="M609" s="1"/>
      <c r="N609" s="1"/>
      <c r="O609" s="1"/>
      <c r="P609" s="1"/>
      <c r="Q609" s="1"/>
      <c r="R609" s="1"/>
      <c r="S609" s="1"/>
      <c r="T609" s="1"/>
      <c r="U609" s="1"/>
      <c r="V609" s="1"/>
      <c r="W609" s="1"/>
      <c r="X609" s="1"/>
      <c r="Y609" s="1"/>
      <c r="Z609" s="1"/>
    </row>
    <row r="610" ht="14.25" customHeight="1">
      <c r="A610" s="324"/>
      <c r="B610" s="324"/>
      <c r="C610" s="324"/>
      <c r="D610" s="330">
        <v>9601.0</v>
      </c>
      <c r="E610" s="331" t="s">
        <v>1936</v>
      </c>
      <c r="F610" s="207"/>
      <c r="G610" s="207"/>
      <c r="H610" s="207"/>
      <c r="I610" s="332"/>
      <c r="J610" s="1"/>
      <c r="K610" s="1"/>
      <c r="L610" s="1"/>
      <c r="M610" s="1"/>
      <c r="N610" s="1"/>
      <c r="O610" s="1"/>
      <c r="P610" s="1"/>
      <c r="Q610" s="1"/>
      <c r="R610" s="1"/>
      <c r="S610" s="1"/>
      <c r="T610" s="1"/>
      <c r="U610" s="1"/>
      <c r="V610" s="1"/>
      <c r="W610" s="1"/>
      <c r="X610" s="1"/>
      <c r="Y610" s="1"/>
      <c r="Z610" s="1"/>
    </row>
    <row r="611" ht="14.25" customHeight="1">
      <c r="A611" s="324"/>
      <c r="B611" s="324"/>
      <c r="C611" s="324"/>
      <c r="D611" s="330">
        <v>9602.0</v>
      </c>
      <c r="E611" s="331" t="s">
        <v>1938</v>
      </c>
      <c r="F611" s="207"/>
      <c r="G611" s="207"/>
      <c r="H611" s="207"/>
      <c r="I611" s="332"/>
      <c r="J611" s="1"/>
      <c r="K611" s="1"/>
      <c r="L611" s="1"/>
      <c r="M611" s="1"/>
      <c r="N611" s="1"/>
      <c r="O611" s="1"/>
      <c r="P611" s="1"/>
      <c r="Q611" s="1"/>
      <c r="R611" s="1"/>
      <c r="S611" s="1"/>
      <c r="T611" s="1"/>
      <c r="U611" s="1"/>
      <c r="V611" s="1"/>
      <c r="W611" s="1"/>
      <c r="X611" s="1"/>
      <c r="Y611" s="1"/>
      <c r="Z611" s="1"/>
    </row>
    <row r="612" ht="14.25" customHeight="1">
      <c r="A612" s="324"/>
      <c r="B612" s="324"/>
      <c r="C612" s="324"/>
      <c r="D612" s="330">
        <v>9603.0</v>
      </c>
      <c r="E612" s="331" t="s">
        <v>1940</v>
      </c>
      <c r="F612" s="207"/>
      <c r="G612" s="207"/>
      <c r="H612" s="207"/>
      <c r="I612" s="332"/>
      <c r="J612" s="1"/>
      <c r="K612" s="1"/>
      <c r="L612" s="1"/>
      <c r="M612" s="1"/>
      <c r="N612" s="1"/>
      <c r="O612" s="1"/>
      <c r="P612" s="1"/>
      <c r="Q612" s="1"/>
      <c r="R612" s="1"/>
      <c r="S612" s="1"/>
      <c r="T612" s="1"/>
      <c r="U612" s="1"/>
      <c r="V612" s="1"/>
      <c r="W612" s="1"/>
      <c r="X612" s="1"/>
      <c r="Y612" s="1"/>
      <c r="Z612" s="1"/>
    </row>
    <row r="613" ht="14.25" customHeight="1">
      <c r="A613" s="324"/>
      <c r="B613" s="324"/>
      <c r="C613" s="324"/>
      <c r="D613" s="330">
        <v>9604.0</v>
      </c>
      <c r="E613" s="331" t="s">
        <v>1942</v>
      </c>
      <c r="F613" s="207"/>
      <c r="G613" s="207"/>
      <c r="H613" s="207"/>
      <c r="I613" s="332"/>
      <c r="J613" s="1"/>
      <c r="K613" s="1"/>
      <c r="L613" s="1"/>
      <c r="M613" s="1"/>
      <c r="N613" s="1"/>
      <c r="O613" s="1"/>
      <c r="P613" s="1"/>
      <c r="Q613" s="1"/>
      <c r="R613" s="1"/>
      <c r="S613" s="1"/>
      <c r="T613" s="1"/>
      <c r="U613" s="1"/>
      <c r="V613" s="1"/>
      <c r="W613" s="1"/>
      <c r="X613" s="1"/>
      <c r="Y613" s="1"/>
      <c r="Z613" s="1"/>
    </row>
    <row r="614" ht="14.25" customHeight="1">
      <c r="A614" s="324"/>
      <c r="B614" s="324"/>
      <c r="C614" s="324"/>
      <c r="D614" s="330">
        <v>9609.0</v>
      </c>
      <c r="E614" s="331" t="s">
        <v>1944</v>
      </c>
      <c r="F614" s="207"/>
      <c r="G614" s="207"/>
      <c r="H614" s="207"/>
      <c r="I614" s="332"/>
      <c r="J614" s="1"/>
      <c r="K614" s="1"/>
      <c r="L614" s="1"/>
      <c r="M614" s="1"/>
      <c r="N614" s="1"/>
      <c r="O614" s="1"/>
      <c r="P614" s="1"/>
      <c r="Q614" s="1"/>
      <c r="R614" s="1"/>
      <c r="S614" s="1"/>
      <c r="T614" s="1"/>
      <c r="U614" s="1"/>
      <c r="V614" s="1"/>
      <c r="W614" s="1"/>
      <c r="X614" s="1"/>
      <c r="Y614" s="1"/>
      <c r="Z614" s="1"/>
    </row>
    <row r="615" ht="14.25" customHeight="1">
      <c r="A615" s="324"/>
      <c r="B615" s="324"/>
      <c r="C615" s="324"/>
      <c r="D615" s="330">
        <v>9700.0</v>
      </c>
      <c r="E615" s="331" t="s">
        <v>1946</v>
      </c>
      <c r="F615" s="207"/>
      <c r="G615" s="207"/>
      <c r="H615" s="207"/>
      <c r="I615" s="332"/>
      <c r="J615" s="1"/>
      <c r="K615" s="1"/>
      <c r="L615" s="1"/>
      <c r="M615" s="1"/>
      <c r="N615" s="1"/>
      <c r="O615" s="1"/>
      <c r="P615" s="1"/>
      <c r="Q615" s="1"/>
      <c r="R615" s="1"/>
      <c r="S615" s="1"/>
      <c r="T615" s="1"/>
      <c r="U615" s="1"/>
      <c r="V615" s="1"/>
      <c r="W615" s="1"/>
      <c r="X615" s="1"/>
      <c r="Y615" s="1"/>
      <c r="Z615" s="1"/>
    </row>
    <row r="616" ht="14.25" customHeight="1">
      <c r="A616" s="324"/>
      <c r="B616" s="324"/>
      <c r="C616" s="324"/>
      <c r="D616" s="330">
        <v>9810.0</v>
      </c>
      <c r="E616" s="331" t="s">
        <v>1948</v>
      </c>
      <c r="F616" s="207"/>
      <c r="G616" s="207"/>
      <c r="H616" s="207"/>
      <c r="I616" s="332"/>
      <c r="J616" s="1"/>
      <c r="K616" s="1"/>
      <c r="L616" s="1"/>
      <c r="M616" s="1"/>
      <c r="N616" s="1"/>
      <c r="O616" s="1"/>
      <c r="P616" s="1"/>
      <c r="Q616" s="1"/>
      <c r="R616" s="1"/>
      <c r="S616" s="1"/>
      <c r="T616" s="1"/>
      <c r="U616" s="1"/>
      <c r="V616" s="1"/>
      <c r="W616" s="1"/>
      <c r="X616" s="1"/>
      <c r="Y616" s="1"/>
      <c r="Z616" s="1"/>
    </row>
    <row r="617" ht="14.25" customHeight="1">
      <c r="A617" s="324"/>
      <c r="B617" s="324"/>
      <c r="C617" s="324"/>
      <c r="D617" s="330">
        <v>9820.0</v>
      </c>
      <c r="E617" s="331" t="s">
        <v>1950</v>
      </c>
      <c r="F617" s="207"/>
      <c r="G617" s="207"/>
      <c r="H617" s="207"/>
      <c r="I617" s="332"/>
      <c r="J617" s="1"/>
      <c r="K617" s="1"/>
      <c r="L617" s="1"/>
      <c r="M617" s="1"/>
      <c r="N617" s="1"/>
      <c r="O617" s="1"/>
      <c r="P617" s="1"/>
      <c r="Q617" s="1"/>
      <c r="R617" s="1"/>
      <c r="S617" s="1"/>
      <c r="T617" s="1"/>
      <c r="U617" s="1"/>
      <c r="V617" s="1"/>
      <c r="W617" s="1"/>
      <c r="X617" s="1"/>
      <c r="Y617" s="1"/>
      <c r="Z617" s="1"/>
    </row>
    <row r="618" ht="14.25" customHeight="1">
      <c r="A618" s="324"/>
      <c r="B618" s="324"/>
      <c r="C618" s="324"/>
      <c r="D618" s="337">
        <v>9900.0</v>
      </c>
      <c r="E618" s="338" t="s">
        <v>1952</v>
      </c>
      <c r="F618" s="339"/>
      <c r="G618" s="339"/>
      <c r="H618" s="339"/>
      <c r="I618" s="340"/>
      <c r="J618" s="1"/>
      <c r="K618" s="1"/>
      <c r="L618" s="1"/>
      <c r="M618" s="1"/>
      <c r="N618" s="1"/>
      <c r="O618" s="1"/>
      <c r="P618" s="1"/>
      <c r="Q618" s="1"/>
      <c r="R618" s="1"/>
      <c r="S618" s="1"/>
      <c r="T618" s="1"/>
      <c r="U618" s="1"/>
      <c r="V618" s="1"/>
      <c r="W618" s="1"/>
      <c r="X618" s="1"/>
      <c r="Y618" s="1"/>
      <c r="Z618" s="1"/>
    </row>
    <row r="619" ht="4.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7">
    <mergeCell ref="E345:I345"/>
    <mergeCell ref="E346:I346"/>
    <mergeCell ref="E347:I347"/>
    <mergeCell ref="E348:I348"/>
    <mergeCell ref="E349:I349"/>
    <mergeCell ref="E350:I350"/>
    <mergeCell ref="E351:I351"/>
    <mergeCell ref="E352:I352"/>
    <mergeCell ref="E353:I353"/>
    <mergeCell ref="E354:I354"/>
    <mergeCell ref="E355:I355"/>
    <mergeCell ref="E356:I356"/>
    <mergeCell ref="E357:I357"/>
    <mergeCell ref="E358:I358"/>
    <mergeCell ref="E359:I359"/>
    <mergeCell ref="E360:I360"/>
    <mergeCell ref="E361:I361"/>
    <mergeCell ref="E362:I362"/>
    <mergeCell ref="E363:I363"/>
    <mergeCell ref="E364:I364"/>
    <mergeCell ref="E365:I365"/>
    <mergeCell ref="E366:I366"/>
    <mergeCell ref="E367:I367"/>
    <mergeCell ref="E368:I368"/>
    <mergeCell ref="E369:I369"/>
    <mergeCell ref="E370:I370"/>
    <mergeCell ref="E371:I371"/>
    <mergeCell ref="E372:I372"/>
    <mergeCell ref="E373:I373"/>
    <mergeCell ref="E374:I374"/>
    <mergeCell ref="E375:I375"/>
    <mergeCell ref="E376:I376"/>
    <mergeCell ref="E377:I377"/>
    <mergeCell ref="E378:I378"/>
    <mergeCell ref="E379:I379"/>
    <mergeCell ref="E380:I380"/>
    <mergeCell ref="E381:I381"/>
    <mergeCell ref="E382:I382"/>
    <mergeCell ref="E383:I383"/>
    <mergeCell ref="E384:I384"/>
    <mergeCell ref="E385:I385"/>
    <mergeCell ref="E386:I386"/>
    <mergeCell ref="E387:I387"/>
    <mergeCell ref="E388:I388"/>
    <mergeCell ref="E389:I389"/>
    <mergeCell ref="E390:I390"/>
    <mergeCell ref="E391:I391"/>
    <mergeCell ref="E392:I392"/>
    <mergeCell ref="E393:I393"/>
    <mergeCell ref="E394:I394"/>
    <mergeCell ref="E395:I395"/>
    <mergeCell ref="E396:I396"/>
    <mergeCell ref="E397:I397"/>
    <mergeCell ref="E398:I398"/>
    <mergeCell ref="E399:I399"/>
    <mergeCell ref="E400:I400"/>
    <mergeCell ref="E401:I401"/>
    <mergeCell ref="E402:I402"/>
    <mergeCell ref="E403:I403"/>
    <mergeCell ref="E404:I404"/>
    <mergeCell ref="E405:I405"/>
    <mergeCell ref="E406:I406"/>
    <mergeCell ref="E407:I407"/>
    <mergeCell ref="E408:I408"/>
    <mergeCell ref="E409:I409"/>
    <mergeCell ref="E410:I410"/>
    <mergeCell ref="E411:I411"/>
    <mergeCell ref="E412:I412"/>
    <mergeCell ref="E413:I413"/>
    <mergeCell ref="E414:I414"/>
    <mergeCell ref="E415:I415"/>
    <mergeCell ref="E416:I416"/>
    <mergeCell ref="E417:I417"/>
    <mergeCell ref="E418:I418"/>
    <mergeCell ref="E419:I419"/>
    <mergeCell ref="E420:I420"/>
    <mergeCell ref="E421:I421"/>
    <mergeCell ref="E422:I422"/>
    <mergeCell ref="E423:I423"/>
    <mergeCell ref="E424:I424"/>
    <mergeCell ref="E425:I425"/>
    <mergeCell ref="E426:I426"/>
    <mergeCell ref="E427:I427"/>
    <mergeCell ref="E428:I428"/>
    <mergeCell ref="E429:I429"/>
    <mergeCell ref="E430:I430"/>
    <mergeCell ref="E431:I431"/>
    <mergeCell ref="E432:I432"/>
    <mergeCell ref="E433:I433"/>
    <mergeCell ref="E434:I434"/>
    <mergeCell ref="E435:I435"/>
    <mergeCell ref="E436:I436"/>
    <mergeCell ref="E437:I437"/>
    <mergeCell ref="E438:I438"/>
    <mergeCell ref="E439:I439"/>
    <mergeCell ref="E440:I440"/>
    <mergeCell ref="E441:I441"/>
    <mergeCell ref="E442:I442"/>
    <mergeCell ref="E443:I443"/>
    <mergeCell ref="E444:I444"/>
    <mergeCell ref="E445:I445"/>
    <mergeCell ref="E446:I446"/>
    <mergeCell ref="E447:I447"/>
    <mergeCell ref="E448:I448"/>
    <mergeCell ref="E449:I449"/>
    <mergeCell ref="E450:I450"/>
    <mergeCell ref="E451:I451"/>
    <mergeCell ref="E452:I452"/>
    <mergeCell ref="E453:I453"/>
    <mergeCell ref="E454:I454"/>
    <mergeCell ref="E455:I455"/>
    <mergeCell ref="E456:I456"/>
    <mergeCell ref="E457:I457"/>
    <mergeCell ref="E458:I458"/>
    <mergeCell ref="E459:I459"/>
    <mergeCell ref="E460:I460"/>
    <mergeCell ref="E461:I461"/>
    <mergeCell ref="E462:I462"/>
    <mergeCell ref="E463:I463"/>
    <mergeCell ref="E464:I464"/>
    <mergeCell ref="E465:I465"/>
    <mergeCell ref="E466:I466"/>
    <mergeCell ref="E467:I467"/>
    <mergeCell ref="E468:I468"/>
    <mergeCell ref="E469:I469"/>
    <mergeCell ref="E470:I470"/>
    <mergeCell ref="E471:I471"/>
    <mergeCell ref="E472:I472"/>
    <mergeCell ref="E473:I473"/>
    <mergeCell ref="E474:I474"/>
    <mergeCell ref="E475:I475"/>
    <mergeCell ref="E476:I476"/>
    <mergeCell ref="E477:I477"/>
    <mergeCell ref="E478:I478"/>
    <mergeCell ref="E479:I479"/>
    <mergeCell ref="E480:I480"/>
    <mergeCell ref="E481:I481"/>
    <mergeCell ref="E482:I482"/>
    <mergeCell ref="E483:I483"/>
    <mergeCell ref="E484:I484"/>
    <mergeCell ref="E485:I485"/>
    <mergeCell ref="E486:I486"/>
    <mergeCell ref="E487:I487"/>
    <mergeCell ref="E488:I488"/>
    <mergeCell ref="E489:I489"/>
    <mergeCell ref="E490:I490"/>
    <mergeCell ref="E491:I491"/>
    <mergeCell ref="E492:I492"/>
    <mergeCell ref="E493:I493"/>
    <mergeCell ref="E494:I494"/>
    <mergeCell ref="E495:I495"/>
    <mergeCell ref="E496:I496"/>
    <mergeCell ref="E497:I497"/>
    <mergeCell ref="E498:I498"/>
    <mergeCell ref="E499:I499"/>
    <mergeCell ref="E500:I500"/>
    <mergeCell ref="E501:I501"/>
    <mergeCell ref="E502:I502"/>
    <mergeCell ref="E503:I503"/>
    <mergeCell ref="E504:I504"/>
    <mergeCell ref="E505:I505"/>
    <mergeCell ref="E506:I506"/>
    <mergeCell ref="E507:I507"/>
    <mergeCell ref="E508:I508"/>
    <mergeCell ref="E509:I509"/>
    <mergeCell ref="E510:I510"/>
    <mergeCell ref="E511:I511"/>
    <mergeCell ref="E512:I512"/>
    <mergeCell ref="E513:I513"/>
    <mergeCell ref="E514:I514"/>
    <mergeCell ref="E515:I515"/>
    <mergeCell ref="E516:I516"/>
    <mergeCell ref="E517:I517"/>
    <mergeCell ref="E518:I518"/>
    <mergeCell ref="E519:I519"/>
    <mergeCell ref="E520:I520"/>
    <mergeCell ref="E521:I521"/>
    <mergeCell ref="E522:I522"/>
    <mergeCell ref="E523:I523"/>
    <mergeCell ref="E524:I524"/>
    <mergeCell ref="E525:I525"/>
    <mergeCell ref="E526:I526"/>
    <mergeCell ref="E527:I527"/>
    <mergeCell ref="E528:I528"/>
    <mergeCell ref="E529:I529"/>
    <mergeCell ref="E530:I530"/>
    <mergeCell ref="E531:I531"/>
    <mergeCell ref="E532:I532"/>
    <mergeCell ref="E533:I533"/>
    <mergeCell ref="E534:I534"/>
    <mergeCell ref="E535:I535"/>
    <mergeCell ref="E536:I536"/>
    <mergeCell ref="E537:I537"/>
    <mergeCell ref="E538:I538"/>
    <mergeCell ref="E539:I539"/>
    <mergeCell ref="E540:I540"/>
    <mergeCell ref="E590:I590"/>
    <mergeCell ref="E591:I591"/>
    <mergeCell ref="E592:I592"/>
    <mergeCell ref="E593:I593"/>
    <mergeCell ref="E594:I594"/>
    <mergeCell ref="E595:I595"/>
    <mergeCell ref="E596:I596"/>
    <mergeCell ref="E597:I597"/>
    <mergeCell ref="E598:I598"/>
    <mergeCell ref="E599:I599"/>
    <mergeCell ref="E600:I600"/>
    <mergeCell ref="E601:I601"/>
    <mergeCell ref="E602:I602"/>
    <mergeCell ref="E603:I603"/>
    <mergeCell ref="E611:I611"/>
    <mergeCell ref="E612:I612"/>
    <mergeCell ref="E613:I613"/>
    <mergeCell ref="E614:I614"/>
    <mergeCell ref="E615:I615"/>
    <mergeCell ref="E616:I616"/>
    <mergeCell ref="E617:I617"/>
    <mergeCell ref="E618:I618"/>
    <mergeCell ref="E604:I604"/>
    <mergeCell ref="E605:I605"/>
    <mergeCell ref="E606:I606"/>
    <mergeCell ref="E607:I607"/>
    <mergeCell ref="E608:I608"/>
    <mergeCell ref="E609:I609"/>
    <mergeCell ref="E610:I610"/>
    <mergeCell ref="E541:I541"/>
    <mergeCell ref="E542:I542"/>
    <mergeCell ref="E543:I543"/>
    <mergeCell ref="E544:I544"/>
    <mergeCell ref="E545:I545"/>
    <mergeCell ref="E546:I546"/>
    <mergeCell ref="E547:I547"/>
    <mergeCell ref="E548:I548"/>
    <mergeCell ref="E549:I549"/>
    <mergeCell ref="E550:I550"/>
    <mergeCell ref="E551:I551"/>
    <mergeCell ref="E552:I552"/>
    <mergeCell ref="E553:I553"/>
    <mergeCell ref="E554:I554"/>
    <mergeCell ref="E555:I555"/>
    <mergeCell ref="E556:I556"/>
    <mergeCell ref="E557:I557"/>
    <mergeCell ref="E558:I558"/>
    <mergeCell ref="E559:I559"/>
    <mergeCell ref="E560:I560"/>
    <mergeCell ref="E561:I561"/>
    <mergeCell ref="E562:I562"/>
    <mergeCell ref="E563:I563"/>
    <mergeCell ref="E564:I564"/>
    <mergeCell ref="E565:I565"/>
    <mergeCell ref="E566:I566"/>
    <mergeCell ref="E567:I567"/>
    <mergeCell ref="E568:I568"/>
    <mergeCell ref="E569:I569"/>
    <mergeCell ref="E570:I570"/>
    <mergeCell ref="E571:I571"/>
    <mergeCell ref="E572:I572"/>
    <mergeCell ref="E573:I573"/>
    <mergeCell ref="E574:I574"/>
    <mergeCell ref="E575:I575"/>
    <mergeCell ref="E576:I576"/>
    <mergeCell ref="E577:I577"/>
    <mergeCell ref="E578:I578"/>
    <mergeCell ref="E579:I579"/>
    <mergeCell ref="E580:I580"/>
    <mergeCell ref="E581:I581"/>
    <mergeCell ref="E582:I582"/>
    <mergeCell ref="E583:I583"/>
    <mergeCell ref="E584:I584"/>
    <mergeCell ref="E585:I585"/>
    <mergeCell ref="E586:I586"/>
    <mergeCell ref="E587:I587"/>
    <mergeCell ref="E588:I588"/>
    <mergeCell ref="E589:I589"/>
    <mergeCell ref="A2:I2"/>
    <mergeCell ref="E3:I3"/>
    <mergeCell ref="E4:I4"/>
    <mergeCell ref="E5:I5"/>
    <mergeCell ref="E6:I6"/>
    <mergeCell ref="E7:I7"/>
    <mergeCell ref="E8:I8"/>
    <mergeCell ref="E9:I9"/>
    <mergeCell ref="E10:I10"/>
    <mergeCell ref="E11:I11"/>
    <mergeCell ref="E12:I12"/>
    <mergeCell ref="E13:I13"/>
    <mergeCell ref="E14:I14"/>
    <mergeCell ref="E15:I15"/>
    <mergeCell ref="E16:I16"/>
    <mergeCell ref="E17:I17"/>
    <mergeCell ref="E18:I18"/>
    <mergeCell ref="E19:I19"/>
    <mergeCell ref="E20:I20"/>
    <mergeCell ref="E21:I21"/>
    <mergeCell ref="E22:I22"/>
    <mergeCell ref="E23:I23"/>
    <mergeCell ref="E24:I24"/>
    <mergeCell ref="E25:I25"/>
    <mergeCell ref="E26:I26"/>
    <mergeCell ref="E27:I27"/>
    <mergeCell ref="E28:I28"/>
    <mergeCell ref="E29:I29"/>
    <mergeCell ref="E30:I30"/>
    <mergeCell ref="E31:I31"/>
    <mergeCell ref="E32:I32"/>
    <mergeCell ref="E33:I33"/>
    <mergeCell ref="E34:I34"/>
    <mergeCell ref="E35:I35"/>
    <mergeCell ref="E36:I36"/>
    <mergeCell ref="E37:I37"/>
    <mergeCell ref="E38:I38"/>
    <mergeCell ref="E39:I39"/>
    <mergeCell ref="E40:I40"/>
    <mergeCell ref="E41:I41"/>
    <mergeCell ref="E42:I42"/>
    <mergeCell ref="E43:I43"/>
    <mergeCell ref="E44:I44"/>
    <mergeCell ref="E45:I45"/>
    <mergeCell ref="E46:I46"/>
    <mergeCell ref="E47:I47"/>
    <mergeCell ref="E48:I48"/>
    <mergeCell ref="E49:I49"/>
    <mergeCell ref="E50:I50"/>
    <mergeCell ref="E51:I51"/>
    <mergeCell ref="E52:I52"/>
    <mergeCell ref="E53:I53"/>
    <mergeCell ref="E54:I54"/>
    <mergeCell ref="E55:I55"/>
    <mergeCell ref="E56:I56"/>
    <mergeCell ref="E57:I57"/>
    <mergeCell ref="E58:I58"/>
    <mergeCell ref="E59:I59"/>
    <mergeCell ref="E60:I60"/>
    <mergeCell ref="E61:I61"/>
    <mergeCell ref="E62:I62"/>
    <mergeCell ref="E63:I63"/>
    <mergeCell ref="E64:I64"/>
    <mergeCell ref="E65:I65"/>
    <mergeCell ref="E66:I66"/>
    <mergeCell ref="E67:I67"/>
    <mergeCell ref="E68:I68"/>
    <mergeCell ref="E69:I69"/>
    <mergeCell ref="E70:I70"/>
    <mergeCell ref="E71:I71"/>
    <mergeCell ref="E72:I72"/>
    <mergeCell ref="E73:I73"/>
    <mergeCell ref="E74:I74"/>
    <mergeCell ref="E75:I75"/>
    <mergeCell ref="E76:I76"/>
    <mergeCell ref="E77:I77"/>
    <mergeCell ref="E78:I78"/>
    <mergeCell ref="E79:I79"/>
    <mergeCell ref="E80:I80"/>
    <mergeCell ref="E81:I81"/>
    <mergeCell ref="E82:I82"/>
    <mergeCell ref="E83:I83"/>
    <mergeCell ref="E84:I84"/>
    <mergeCell ref="E85:I85"/>
    <mergeCell ref="E86:I86"/>
    <mergeCell ref="E87:I87"/>
    <mergeCell ref="E88:I88"/>
    <mergeCell ref="E89:I89"/>
    <mergeCell ref="E90:I90"/>
    <mergeCell ref="E91:I91"/>
    <mergeCell ref="E92:I92"/>
    <mergeCell ref="E93:I93"/>
    <mergeCell ref="E94:I94"/>
    <mergeCell ref="E95:I95"/>
    <mergeCell ref="E96:I96"/>
    <mergeCell ref="E97:I97"/>
    <mergeCell ref="E98:I98"/>
    <mergeCell ref="E99:I99"/>
    <mergeCell ref="E100:I100"/>
    <mergeCell ref="E101:I101"/>
    <mergeCell ref="E102:I102"/>
    <mergeCell ref="E103:I103"/>
    <mergeCell ref="E104:I104"/>
    <mergeCell ref="E105:I105"/>
    <mergeCell ref="E106:I106"/>
    <mergeCell ref="E107:I107"/>
    <mergeCell ref="E108:I108"/>
    <mergeCell ref="E109:I109"/>
    <mergeCell ref="E110:I110"/>
    <mergeCell ref="E111:I111"/>
    <mergeCell ref="E112:I112"/>
    <mergeCell ref="E113:I113"/>
    <mergeCell ref="E114:I114"/>
    <mergeCell ref="E115:I115"/>
    <mergeCell ref="E116:I116"/>
    <mergeCell ref="E117:I117"/>
    <mergeCell ref="E118:I118"/>
    <mergeCell ref="E119:I119"/>
    <mergeCell ref="E120:I120"/>
    <mergeCell ref="E121:I121"/>
    <mergeCell ref="E122:I122"/>
    <mergeCell ref="E123:I123"/>
    <mergeCell ref="E124:I124"/>
    <mergeCell ref="E125:I125"/>
    <mergeCell ref="E126:I126"/>
    <mergeCell ref="E127:I127"/>
    <mergeCell ref="E128:I128"/>
    <mergeCell ref="E129:I129"/>
    <mergeCell ref="E130:I130"/>
    <mergeCell ref="E131:I131"/>
    <mergeCell ref="E132:I132"/>
    <mergeCell ref="E133:I133"/>
    <mergeCell ref="E134:I134"/>
    <mergeCell ref="E135:I135"/>
    <mergeCell ref="E136:I136"/>
    <mergeCell ref="E137:I137"/>
    <mergeCell ref="E138:I138"/>
    <mergeCell ref="E139:I139"/>
    <mergeCell ref="E140:I140"/>
    <mergeCell ref="E141:I141"/>
    <mergeCell ref="E142:I142"/>
    <mergeCell ref="E143:I143"/>
    <mergeCell ref="E144:I144"/>
    <mergeCell ref="E145:I145"/>
    <mergeCell ref="E146:I146"/>
    <mergeCell ref="E147:I147"/>
    <mergeCell ref="E148:I148"/>
    <mergeCell ref="E149:I149"/>
    <mergeCell ref="E150:I150"/>
    <mergeCell ref="E151:I151"/>
    <mergeCell ref="E152:I152"/>
    <mergeCell ref="E153:I153"/>
    <mergeCell ref="E154:I154"/>
    <mergeCell ref="E155:I155"/>
    <mergeCell ref="E156:I156"/>
    <mergeCell ref="E157:I157"/>
    <mergeCell ref="E158:I158"/>
    <mergeCell ref="E159:I159"/>
    <mergeCell ref="E160:I160"/>
    <mergeCell ref="E161:I161"/>
    <mergeCell ref="E162:I162"/>
    <mergeCell ref="E163:I163"/>
    <mergeCell ref="E164:I164"/>
    <mergeCell ref="E165:I165"/>
    <mergeCell ref="E166:I166"/>
    <mergeCell ref="E167:I167"/>
    <mergeCell ref="E168:I168"/>
    <mergeCell ref="E169:I169"/>
    <mergeCell ref="E170:I170"/>
    <mergeCell ref="E171:I171"/>
    <mergeCell ref="E172:I172"/>
    <mergeCell ref="E173:I173"/>
    <mergeCell ref="E174:I174"/>
    <mergeCell ref="E175:I175"/>
    <mergeCell ref="E176:I176"/>
    <mergeCell ref="E177:I177"/>
    <mergeCell ref="E178:I178"/>
    <mergeCell ref="E179:I179"/>
    <mergeCell ref="E180:I180"/>
    <mergeCell ref="E181:I181"/>
    <mergeCell ref="E182:I182"/>
    <mergeCell ref="E183:I183"/>
    <mergeCell ref="E184:I184"/>
    <mergeCell ref="E185:I185"/>
    <mergeCell ref="E186:I186"/>
    <mergeCell ref="E187:I187"/>
    <mergeCell ref="E188:I188"/>
    <mergeCell ref="E189:I189"/>
    <mergeCell ref="E190:I190"/>
    <mergeCell ref="E191:I191"/>
    <mergeCell ref="E192:I192"/>
    <mergeCell ref="E193:I193"/>
    <mergeCell ref="E194:I194"/>
    <mergeCell ref="E195:I195"/>
    <mergeCell ref="E196:I196"/>
    <mergeCell ref="E197:I197"/>
    <mergeCell ref="E198:I198"/>
    <mergeCell ref="E199:I199"/>
    <mergeCell ref="E200:I200"/>
    <mergeCell ref="E201:I201"/>
    <mergeCell ref="E202:I202"/>
    <mergeCell ref="E203:I203"/>
    <mergeCell ref="E204:I204"/>
    <mergeCell ref="E205:I205"/>
    <mergeCell ref="E206:I206"/>
    <mergeCell ref="E207:I207"/>
    <mergeCell ref="E208:I208"/>
    <mergeCell ref="E209:I209"/>
    <mergeCell ref="E210:I210"/>
    <mergeCell ref="E211:I211"/>
    <mergeCell ref="E212:I212"/>
    <mergeCell ref="E213:I213"/>
    <mergeCell ref="E214:I214"/>
    <mergeCell ref="E215:I215"/>
    <mergeCell ref="E216:I216"/>
    <mergeCell ref="E217:I217"/>
    <mergeCell ref="E218:I218"/>
    <mergeCell ref="E219:I219"/>
    <mergeCell ref="E220:I220"/>
    <mergeCell ref="E221:I221"/>
    <mergeCell ref="E222:I222"/>
    <mergeCell ref="E223:I223"/>
    <mergeCell ref="E224:I224"/>
    <mergeCell ref="E225:I225"/>
    <mergeCell ref="E226:I226"/>
    <mergeCell ref="E227:I227"/>
    <mergeCell ref="E228:I228"/>
    <mergeCell ref="E229:I229"/>
    <mergeCell ref="E230:I230"/>
    <mergeCell ref="E231:I231"/>
    <mergeCell ref="E232:I232"/>
    <mergeCell ref="E233:I233"/>
    <mergeCell ref="E234:I234"/>
    <mergeCell ref="E235:I235"/>
    <mergeCell ref="E236:I236"/>
    <mergeCell ref="E237:I237"/>
    <mergeCell ref="E238:I238"/>
    <mergeCell ref="E239:I239"/>
    <mergeCell ref="E240:I240"/>
    <mergeCell ref="E241:I241"/>
    <mergeCell ref="E242:I242"/>
    <mergeCell ref="E243:I243"/>
    <mergeCell ref="E244:I244"/>
    <mergeCell ref="E245:I245"/>
    <mergeCell ref="E246:I246"/>
    <mergeCell ref="E247:I247"/>
    <mergeCell ref="E248:I248"/>
    <mergeCell ref="E249:I249"/>
    <mergeCell ref="E250:I250"/>
    <mergeCell ref="E251:I251"/>
    <mergeCell ref="E252:I252"/>
    <mergeCell ref="E253:I253"/>
    <mergeCell ref="E254:I254"/>
    <mergeCell ref="E255:I255"/>
    <mergeCell ref="E256:I256"/>
    <mergeCell ref="E257:I257"/>
    <mergeCell ref="E258:I258"/>
    <mergeCell ref="E259:I259"/>
    <mergeCell ref="E260:I260"/>
    <mergeCell ref="E261:I261"/>
    <mergeCell ref="E262:I262"/>
    <mergeCell ref="E263:I263"/>
    <mergeCell ref="E264:I264"/>
    <mergeCell ref="E265:I265"/>
    <mergeCell ref="E266:I266"/>
    <mergeCell ref="E267:I267"/>
    <mergeCell ref="E268:I268"/>
    <mergeCell ref="E269:I269"/>
    <mergeCell ref="E270:I270"/>
    <mergeCell ref="E271:I271"/>
    <mergeCell ref="E272:I272"/>
    <mergeCell ref="E273:I273"/>
    <mergeCell ref="E274:I274"/>
    <mergeCell ref="E275:I275"/>
    <mergeCell ref="E276:I276"/>
    <mergeCell ref="E277:I277"/>
    <mergeCell ref="E278:I278"/>
    <mergeCell ref="E279:I279"/>
    <mergeCell ref="E280:I280"/>
    <mergeCell ref="E281:I281"/>
    <mergeCell ref="E282:I282"/>
    <mergeCell ref="E283:I283"/>
    <mergeCell ref="E284:I284"/>
    <mergeCell ref="E285:I285"/>
    <mergeCell ref="E286:I286"/>
    <mergeCell ref="E287:I287"/>
    <mergeCell ref="E288:I288"/>
    <mergeCell ref="E289:I289"/>
    <mergeCell ref="E290:I290"/>
    <mergeCell ref="E291:I291"/>
    <mergeCell ref="E292:I292"/>
    <mergeCell ref="E293:I293"/>
    <mergeCell ref="E294:I294"/>
    <mergeCell ref="E295:I295"/>
    <mergeCell ref="E296:I296"/>
    <mergeCell ref="E297:I297"/>
    <mergeCell ref="E298:I298"/>
    <mergeCell ref="E299:I299"/>
    <mergeCell ref="E300:I300"/>
    <mergeCell ref="E301:I301"/>
    <mergeCell ref="E302:I302"/>
    <mergeCell ref="E303:I303"/>
    <mergeCell ref="E304:I304"/>
    <mergeCell ref="E305:I305"/>
    <mergeCell ref="E306:I306"/>
    <mergeCell ref="E307:I307"/>
    <mergeCell ref="E308:I308"/>
    <mergeCell ref="E309:I309"/>
    <mergeCell ref="E310:I310"/>
    <mergeCell ref="E311:I311"/>
    <mergeCell ref="E312:I312"/>
    <mergeCell ref="E313:I313"/>
    <mergeCell ref="E314:I314"/>
    <mergeCell ref="E315:I315"/>
    <mergeCell ref="E316:I316"/>
    <mergeCell ref="E317:I317"/>
    <mergeCell ref="E318:I318"/>
    <mergeCell ref="E319:I319"/>
    <mergeCell ref="E320:I320"/>
    <mergeCell ref="E321:I321"/>
    <mergeCell ref="E322:I322"/>
    <mergeCell ref="E323:I323"/>
    <mergeCell ref="E324:I324"/>
    <mergeCell ref="E325:I325"/>
    <mergeCell ref="E326:I326"/>
    <mergeCell ref="E327:I327"/>
    <mergeCell ref="E328:I328"/>
    <mergeCell ref="E329:I329"/>
    <mergeCell ref="E330:I330"/>
    <mergeCell ref="E331:I331"/>
    <mergeCell ref="E332:I332"/>
    <mergeCell ref="E333:I333"/>
    <mergeCell ref="E334:I334"/>
    <mergeCell ref="E335:I335"/>
    <mergeCell ref="E336:I336"/>
    <mergeCell ref="E337:I337"/>
    <mergeCell ref="E338:I338"/>
    <mergeCell ref="E339:I339"/>
    <mergeCell ref="E340:I340"/>
    <mergeCell ref="E341:I341"/>
    <mergeCell ref="E342:I342"/>
    <mergeCell ref="E343:I343"/>
    <mergeCell ref="E344:I344"/>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4.75"/>
    <col customWidth="1" min="2" max="2" width="11.88"/>
    <col customWidth="1" min="3" max="10" width="11.75"/>
    <col customWidth="1" min="11" max="11" width="1.0"/>
    <col customWidth="1" hidden="1" min="12" max="18" width="9.13"/>
    <col customWidth="1" min="19" max="26" width="8.0"/>
  </cols>
  <sheetData>
    <row r="1" ht="24.75" customHeight="1">
      <c r="A1" s="341" t="s">
        <v>0</v>
      </c>
      <c r="B1" s="189"/>
      <c r="C1" s="3" t="s">
        <v>13</v>
      </c>
      <c r="D1" s="3" t="s">
        <v>1</v>
      </c>
      <c r="E1" s="3" t="s">
        <v>2</v>
      </c>
      <c r="F1" s="4" t="s">
        <v>3</v>
      </c>
      <c r="G1" s="3" t="s">
        <v>4</v>
      </c>
      <c r="H1" s="3" t="s">
        <v>5</v>
      </c>
      <c r="I1" s="5" t="s">
        <v>7</v>
      </c>
      <c r="J1" s="6"/>
      <c r="K1" s="1"/>
      <c r="L1" s="1" t="s">
        <v>3028</v>
      </c>
      <c r="M1" s="1" t="s">
        <v>3029</v>
      </c>
      <c r="S1" s="1"/>
      <c r="T1" s="1"/>
      <c r="U1" s="1"/>
      <c r="V1" s="1"/>
      <c r="W1" s="1"/>
      <c r="X1" s="1"/>
      <c r="Y1" s="1"/>
      <c r="Z1" s="1"/>
    </row>
    <row r="2" ht="30.75" customHeight="1">
      <c r="A2" s="342" t="s">
        <v>3030</v>
      </c>
      <c r="B2" s="342" t="s">
        <v>3031</v>
      </c>
      <c r="C2" s="343" t="s">
        <v>3032</v>
      </c>
      <c r="D2" s="24"/>
      <c r="E2" s="24"/>
      <c r="F2" s="24"/>
      <c r="G2" s="24"/>
      <c r="H2" s="24"/>
      <c r="I2" s="24"/>
      <c r="J2" s="25"/>
      <c r="L2" s="1">
        <f t="shared" ref="L2:M2" si="1">SUM(L4:L34)</f>
        <v>1</v>
      </c>
      <c r="M2" s="1">
        <f t="shared" si="1"/>
        <v>0</v>
      </c>
      <c r="S2" s="1"/>
      <c r="T2" s="1"/>
      <c r="U2" s="1"/>
      <c r="V2" s="1"/>
      <c r="W2" s="1"/>
      <c r="X2" s="1"/>
      <c r="Y2" s="1"/>
      <c r="Z2" s="1"/>
    </row>
    <row r="3" ht="19.5" customHeight="1">
      <c r="A3" s="344" t="s">
        <v>3033</v>
      </c>
      <c r="B3" s="11"/>
      <c r="C3" s="11"/>
      <c r="D3" s="11"/>
      <c r="E3" s="11"/>
      <c r="F3" s="11"/>
      <c r="G3" s="11"/>
      <c r="H3" s="11"/>
      <c r="I3" s="11"/>
      <c r="J3" s="345"/>
      <c r="S3" s="1"/>
      <c r="T3" s="1"/>
      <c r="U3" s="1"/>
      <c r="V3" s="1"/>
      <c r="W3" s="1"/>
      <c r="X3" s="1"/>
      <c r="Y3" s="1"/>
      <c r="Z3" s="1"/>
    </row>
    <row r="4" ht="63.75" customHeight="1">
      <c r="A4" s="346">
        <v>1.0</v>
      </c>
      <c r="B4" s="347" t="str">
        <f t="shared" ref="B4:B12" si="2">IF(L4=1,"Pogreška",IF(M4=1,"Upozorenje","Ispravna"))</f>
        <v>Ispravna</v>
      </c>
      <c r="C4" s="348" t="s">
        <v>3034</v>
      </c>
      <c r="D4" s="24"/>
      <c r="E4" s="24"/>
      <c r="F4" s="24"/>
      <c r="G4" s="24"/>
      <c r="H4" s="24"/>
      <c r="I4" s="24"/>
      <c r="J4" s="25"/>
      <c r="L4" s="1">
        <f>IF(OR(RefStr!C7="",RefStr!C9="",RefStr!E9="",RefStr!C11="",RefStr!C15="",RefStr!J15="",RefStr!J17="",RefStr!C17="",RefStr!J9="",RefStr!J13="",RefStr!J19="",AND(RefStr!C15&lt;&gt;"",INT(VALUE(RefStr!C15))&lt;&gt;0,RefStr!J11=""),AND(RefStr!C15&lt;&gt;"",INT(VALUE(RefStr!C15))=0,RefStr!J11&lt;&gt;"")),1,0)</f>
        <v>0</v>
      </c>
      <c r="M4" s="1">
        <v>0.0</v>
      </c>
      <c r="S4" s="1"/>
      <c r="T4" s="1"/>
      <c r="U4" s="1"/>
      <c r="V4" s="1"/>
      <c r="W4" s="1"/>
      <c r="X4" s="1"/>
      <c r="Y4" s="1"/>
      <c r="Z4" s="1"/>
    </row>
    <row r="5" ht="39.75" customHeight="1">
      <c r="A5" s="349">
        <f t="shared" ref="A5:A12" si="3">INT(A4)+1</f>
        <v>2</v>
      </c>
      <c r="B5" s="347" t="str">
        <f t="shared" si="2"/>
        <v>Pogreška</v>
      </c>
      <c r="C5" s="348" t="s">
        <v>3035</v>
      </c>
      <c r="D5" s="24"/>
      <c r="E5" s="24"/>
      <c r="F5" s="24"/>
      <c r="G5" s="24"/>
      <c r="H5" s="24"/>
      <c r="I5" s="24"/>
      <c r="J5" s="25"/>
      <c r="L5" s="1">
        <f t="shared" ref="L5:L6" si="4">MAX(N5:P5)</f>
        <v>1</v>
      </c>
      <c r="M5" s="1">
        <f>IF(LEN(RefStr!C13)&lt;&gt;21,1,0)</f>
        <v>0</v>
      </c>
      <c r="N5" s="1">
        <f>IF(AND(LEN(RefStr!C13)&gt;0,LEN(RefStr!C13)&lt;&gt;21),1,0)</f>
        <v>0</v>
      </c>
      <c r="O5" s="1">
        <f>IF(AND(LEN(RefStr!C13)&gt;0,UPPER(MID(RefStr!C13,1,2))&lt;&gt;"HR"),1,0)</f>
        <v>0</v>
      </c>
      <c r="P5" s="1">
        <f>IF(AND(LEN(RefStr!C13)&gt;0,ISERROR(INT(VALUE(MID(RefStr!C13,3,19))))),1,0)</f>
        <v>1</v>
      </c>
      <c r="S5" s="1"/>
      <c r="T5" s="1"/>
      <c r="U5" s="1"/>
      <c r="V5" s="1"/>
      <c r="W5" s="1"/>
      <c r="X5" s="1"/>
      <c r="Y5" s="1"/>
      <c r="Z5" s="1"/>
    </row>
    <row r="6" ht="55.5" customHeight="1">
      <c r="A6" s="349">
        <f t="shared" si="3"/>
        <v>3</v>
      </c>
      <c r="B6" s="347" t="str">
        <f t="shared" si="2"/>
        <v>Ispravna</v>
      </c>
      <c r="C6" s="348" t="s">
        <v>3036</v>
      </c>
      <c r="D6" s="24"/>
      <c r="E6" s="24"/>
      <c r="F6" s="24"/>
      <c r="G6" s="24"/>
      <c r="H6" s="24"/>
      <c r="I6" s="24"/>
      <c r="J6" s="25"/>
      <c r="L6" s="1">
        <f t="shared" si="4"/>
        <v>0</v>
      </c>
      <c r="M6" s="1">
        <v>0.0</v>
      </c>
      <c r="N6" s="1">
        <f>IF(AND(INT(VALUE(RefStr!C15))=0,INT(VALUE(RefStr!J11))&lt;&gt;0),1,0)</f>
        <v>0</v>
      </c>
      <c r="O6" s="1">
        <f>IF(AND(INT(VALUE(RefStr!C15))&lt;&gt;0,INT(VALUE(RefStr!J11))=0),1,0)</f>
        <v>0</v>
      </c>
      <c r="S6" s="1"/>
      <c r="T6" s="1"/>
      <c r="U6" s="1"/>
      <c r="V6" s="1"/>
      <c r="W6" s="1"/>
      <c r="X6" s="1"/>
      <c r="Y6" s="1"/>
      <c r="Z6" s="1"/>
    </row>
    <row r="7" ht="76.5" customHeight="1">
      <c r="A7" s="349">
        <f t="shared" si="3"/>
        <v>4</v>
      </c>
      <c r="B7" s="347" t="str">
        <f t="shared" si="2"/>
        <v>Ispravna</v>
      </c>
      <c r="C7" s="348" t="s">
        <v>3037</v>
      </c>
      <c r="D7" s="24"/>
      <c r="E7" s="24"/>
      <c r="F7" s="24"/>
      <c r="G7" s="24"/>
      <c r="H7" s="24"/>
      <c r="I7" s="24"/>
      <c r="J7" s="25"/>
      <c r="L7" s="1">
        <f t="shared" ref="L7:M7" si="5">P7</f>
        <v>0</v>
      </c>
      <c r="M7" s="1">
        <f t="shared" si="5"/>
        <v>0</v>
      </c>
      <c r="N7" s="46">
        <f>IF(RefStr!J15&lt;&gt;"",DATE(INT(MID(RefStr!J15,1,4)),1,1),"")</f>
        <v>44927</v>
      </c>
      <c r="O7" s="46">
        <f>IF(RefStr!J15&lt;&gt;"",IF(OR(RIGHT(RefStr!J15,2)="03",RIGHT(RefStr!J15,2)="12"),DATE(INT(MID(RefStr!J15,1,4)),INT(RIGHT(RefStr!J15,2)),31),DATE(INT(MID(RefStr!J15,1,4)),INT(RIGHT(RefStr!J15,2)),30)),"")</f>
        <v>45291</v>
      </c>
      <c r="P7" s="1">
        <f>IF(OR(RefStr!E5&gt;=RefStr!G5,RefStr!E5="",RefStr!G5="",RefStr!E5&lt;Kontrole!N7,RefStr!G5&gt;Kontrole!O7),1,0)</f>
        <v>0</v>
      </c>
      <c r="Q7" s="1">
        <f>IF(OR(INT(RefStr!E5)&lt;&gt;Kontrole!N7,INT(RefStr!G5)&lt;&gt;Kontrole!O7),1,0)</f>
        <v>0</v>
      </c>
      <c r="S7" s="1"/>
      <c r="T7" s="1"/>
      <c r="U7" s="1"/>
      <c r="V7" s="1"/>
      <c r="W7" s="1"/>
      <c r="X7" s="1"/>
      <c r="Y7" s="1"/>
      <c r="Z7" s="1"/>
    </row>
    <row r="8" ht="54.0" customHeight="1">
      <c r="A8" s="349">
        <f t="shared" si="3"/>
        <v>5</v>
      </c>
      <c r="B8" s="347" t="str">
        <f t="shared" si="2"/>
        <v>Ispravna</v>
      </c>
      <c r="C8" s="348" t="s">
        <v>3038</v>
      </c>
      <c r="D8" s="24"/>
      <c r="E8" s="24"/>
      <c r="F8" s="24"/>
      <c r="G8" s="24"/>
      <c r="H8" s="24"/>
      <c r="I8" s="24"/>
      <c r="J8" s="25"/>
      <c r="L8" s="1">
        <f>IF(OR(RefStr!D39="",RefStr!D43="",RefStr!D45=""),1,0)</f>
        <v>0</v>
      </c>
      <c r="M8" s="1">
        <v>0.0</v>
      </c>
      <c r="S8" s="1"/>
      <c r="T8" s="1"/>
      <c r="U8" s="1"/>
      <c r="V8" s="1"/>
      <c r="W8" s="1"/>
      <c r="X8" s="1"/>
      <c r="Y8" s="1"/>
      <c r="Z8" s="1"/>
    </row>
    <row r="9" ht="114.75" customHeight="1">
      <c r="A9" s="349">
        <f t="shared" si="3"/>
        <v>6</v>
      </c>
      <c r="B9" s="347" t="str">
        <f t="shared" si="2"/>
        <v>Ispravna</v>
      </c>
      <c r="C9" s="350" t="s">
        <v>3039</v>
      </c>
      <c r="D9" s="24"/>
      <c r="E9" s="24"/>
      <c r="F9" s="24"/>
      <c r="G9" s="24"/>
      <c r="H9" s="24"/>
      <c r="I9" s="24"/>
      <c r="J9" s="25"/>
      <c r="L9" s="351">
        <f t="shared" ref="L9:L10" si="6">MAX(N9:O9)</f>
        <v>0</v>
      </c>
      <c r="M9" s="1">
        <v>0.0</v>
      </c>
      <c r="N9" s="351">
        <f>IF(MID(P9,3,1)&lt;&gt;".",1,0)</f>
        <v>0</v>
      </c>
      <c r="O9" s="351">
        <f>IF(MID(P9,7,1)&lt;&gt;",",1,0)</f>
        <v>0</v>
      </c>
      <c r="P9" s="57" t="str">
        <f>TEXT(RefStr!C9+10000.01,"#.##0,00")</f>
        <v>20.000,01000</v>
      </c>
      <c r="S9" s="1"/>
      <c r="T9" s="1"/>
      <c r="U9" s="1"/>
      <c r="V9" s="1"/>
      <c r="W9" s="1"/>
      <c r="X9" s="1"/>
      <c r="Y9" s="1"/>
      <c r="Z9" s="1"/>
    </row>
    <row r="10" ht="129.75" customHeight="1">
      <c r="A10" s="349">
        <f t="shared" si="3"/>
        <v>7</v>
      </c>
      <c r="B10" s="347" t="str">
        <f t="shared" si="2"/>
        <v>Ispravna</v>
      </c>
      <c r="C10" s="350" t="s">
        <v>3040</v>
      </c>
      <c r="D10" s="24"/>
      <c r="E10" s="24"/>
      <c r="F10" s="24"/>
      <c r="G10" s="24"/>
      <c r="H10" s="24"/>
      <c r="I10" s="24"/>
      <c r="J10" s="25"/>
      <c r="L10" s="1">
        <f t="shared" si="6"/>
        <v>0</v>
      </c>
      <c r="M10" s="1">
        <v>0.0</v>
      </c>
      <c r="N10" s="1">
        <f>IF(ISERROR(R10),0,1)</f>
        <v>0</v>
      </c>
      <c r="O10" s="351">
        <f>IF(ISERROR(Q10),0,1)</f>
        <v>0</v>
      </c>
      <c r="P10" s="57" t="str">
        <f>CELL("filename")</f>
        <v>#N/A</v>
      </c>
      <c r="Q10" s="57" t="str">
        <f>FIND(".XLSX",UPPER(P10),1)</f>
        <v>#N/A</v>
      </c>
      <c r="R10" s="1" t="str">
        <f>FIND(".XLSM",UPPER(P10),1)</f>
        <v>#N/A</v>
      </c>
      <c r="S10" s="1"/>
      <c r="T10" s="1"/>
      <c r="U10" s="1"/>
      <c r="V10" s="1"/>
      <c r="W10" s="1"/>
      <c r="X10" s="1"/>
      <c r="Y10" s="1"/>
      <c r="Z10" s="1"/>
    </row>
    <row r="11" ht="87.0" customHeight="1">
      <c r="A11" s="349">
        <f t="shared" si="3"/>
        <v>8</v>
      </c>
      <c r="B11" s="347" t="str">
        <f t="shared" si="2"/>
        <v>Ispravna</v>
      </c>
      <c r="C11" s="348" t="s">
        <v>3041</v>
      </c>
      <c r="D11" s="24"/>
      <c r="E11" s="24"/>
      <c r="F11" s="24"/>
      <c r="G11" s="24"/>
      <c r="H11" s="24"/>
      <c r="I11" s="24"/>
      <c r="J11" s="25"/>
      <c r="L11" s="1">
        <f>IF(OR(RefStr!N5&gt;RefStr!N4,RefStr!O5&gt;RefStr!O4,RefStr!P5&gt;RefStr!P4),1,0)</f>
        <v>0</v>
      </c>
      <c r="M11" s="1">
        <f>IF(OR(RefStr!N5&lt;RefStr!N4,RefStr!O5&lt;RefStr!O4,RefStr!P5&lt;RefStr!P4),1,0)</f>
        <v>0</v>
      </c>
      <c r="S11" s="1"/>
      <c r="T11" s="1"/>
      <c r="U11" s="1"/>
      <c r="V11" s="1"/>
      <c r="W11" s="1"/>
      <c r="X11" s="1"/>
      <c r="Y11" s="1"/>
      <c r="Z11" s="1"/>
    </row>
    <row r="12" ht="66.0" customHeight="1">
      <c r="A12" s="349">
        <f t="shared" si="3"/>
        <v>9</v>
      </c>
      <c r="B12" s="347" t="str">
        <f t="shared" si="2"/>
        <v>Ispravna</v>
      </c>
      <c r="C12" s="348" t="s">
        <v>3042</v>
      </c>
      <c r="D12" s="24"/>
      <c r="E12" s="24"/>
      <c r="F12" s="24"/>
      <c r="G12" s="24"/>
      <c r="H12" s="24"/>
      <c r="I12" s="24"/>
      <c r="J12" s="25"/>
      <c r="K12" s="1"/>
      <c r="L12" s="1">
        <f>IF(ISERROR(RefStr!I21),1,0)</f>
        <v>0</v>
      </c>
      <c r="M12" s="1">
        <f>IF(RefStr!I21=0,1,0)</f>
        <v>0</v>
      </c>
      <c r="N12" s="1"/>
      <c r="O12" s="1"/>
      <c r="P12" s="1"/>
      <c r="Q12" s="1"/>
      <c r="R12" s="1"/>
      <c r="S12" s="1"/>
      <c r="T12" s="1"/>
      <c r="U12" s="1"/>
      <c r="V12" s="1"/>
      <c r="W12" s="1"/>
      <c r="X12" s="1"/>
      <c r="Y12" s="1"/>
      <c r="Z12" s="1"/>
    </row>
    <row r="13" ht="19.5" customHeight="1">
      <c r="A13" s="352" t="s">
        <v>3043</v>
      </c>
      <c r="B13" s="24"/>
      <c r="C13" s="24"/>
      <c r="D13" s="24"/>
      <c r="E13" s="24"/>
      <c r="F13" s="24"/>
      <c r="G13" s="24"/>
      <c r="H13" s="24"/>
      <c r="I13" s="24"/>
      <c r="J13" s="193"/>
      <c r="S13" s="1"/>
      <c r="T13" s="1"/>
      <c r="U13" s="1"/>
      <c r="V13" s="1"/>
      <c r="W13" s="1"/>
      <c r="X13" s="1"/>
      <c r="Y13" s="1"/>
      <c r="Z13" s="1"/>
    </row>
    <row r="14" ht="34.5" customHeight="1">
      <c r="A14" s="346">
        <f>INT(A12)+1</f>
        <v>10</v>
      </c>
      <c r="B14" s="347" t="str">
        <f t="shared" ref="B14:B22" si="7">IF(L14=1,"Pogreška",IF(M14=1,"Upozorenje","Ispravna"))</f>
        <v>Ispravna</v>
      </c>
      <c r="C14" s="348" t="s">
        <v>3044</v>
      </c>
      <c r="D14" s="24"/>
      <c r="E14" s="24"/>
      <c r="F14" s="24"/>
      <c r="G14" s="24"/>
      <c r="H14" s="24"/>
      <c r="I14" s="24"/>
      <c r="J14" s="25"/>
      <c r="K14" s="1"/>
      <c r="L14" s="353">
        <f>IF(OR(PRRAS!J170*PRRAS!J171&lt;&gt;0,PRRAS!K170*PRRAS!K171&lt;&gt;0),1,0)</f>
        <v>0</v>
      </c>
      <c r="M14" s="1">
        <v>0.0</v>
      </c>
      <c r="N14" s="1"/>
      <c r="O14" s="1"/>
      <c r="P14" s="1"/>
      <c r="Q14" s="1"/>
      <c r="R14" s="1"/>
      <c r="S14" s="1"/>
      <c r="T14" s="1"/>
      <c r="U14" s="1"/>
      <c r="V14" s="1"/>
      <c r="W14" s="1"/>
      <c r="X14" s="1"/>
      <c r="Y14" s="1"/>
      <c r="Z14" s="1"/>
    </row>
    <row r="15" ht="34.5" customHeight="1">
      <c r="A15" s="349">
        <f t="shared" ref="A15:A22" si="8">INT(A14)+1</f>
        <v>11</v>
      </c>
      <c r="B15" s="347" t="str">
        <f t="shared" si="7"/>
        <v>Ispravna</v>
      </c>
      <c r="C15" s="348" t="s">
        <v>3045</v>
      </c>
      <c r="D15" s="24"/>
      <c r="E15" s="24"/>
      <c r="F15" s="24"/>
      <c r="G15" s="24"/>
      <c r="H15" s="24"/>
      <c r="I15" s="24"/>
      <c r="J15" s="25"/>
      <c r="K15" s="47"/>
      <c r="L15" s="353">
        <f>IF(MIN(PRRAS!J19:K69,PRRAS!J73:K174,PRRAS!J176:K183,PRRAS!J186:K191,PRRAS!J193:K194)&lt;0,1,0)</f>
        <v>0</v>
      </c>
      <c r="M15" s="1">
        <v>0.0</v>
      </c>
      <c r="N15" s="1"/>
      <c r="O15" s="1"/>
      <c r="P15" s="1"/>
      <c r="Q15" s="1"/>
      <c r="R15" s="1"/>
      <c r="S15" s="1"/>
      <c r="T15" s="1"/>
      <c r="U15" s="1"/>
      <c r="V15" s="1"/>
      <c r="W15" s="1"/>
      <c r="X15" s="1"/>
      <c r="Y15" s="1"/>
      <c r="Z15" s="1"/>
    </row>
    <row r="16" ht="55.5" customHeight="1">
      <c r="A16" s="349">
        <f t="shared" si="8"/>
        <v>12</v>
      </c>
      <c r="B16" s="347" t="str">
        <f t="shared" si="7"/>
        <v>Ispravna</v>
      </c>
      <c r="C16" s="350" t="s">
        <v>3046</v>
      </c>
      <c r="D16" s="24"/>
      <c r="E16" s="24"/>
      <c r="F16" s="24"/>
      <c r="G16" s="24"/>
      <c r="H16" s="24"/>
      <c r="I16" s="24"/>
      <c r="J16" s="25"/>
      <c r="K16" s="47"/>
      <c r="L16" s="353">
        <f>MAX(N16:Q16)</f>
        <v>0</v>
      </c>
      <c r="M16" s="1">
        <f>IF(OR(PRRAS!J182&gt;500,PRRAS!K182&gt;500),1,0)</f>
        <v>0</v>
      </c>
      <c r="N16" s="1">
        <f>IF(AND(PRRAS!J182+PRRAS!J183&lt;&gt;0,PRRAS!J182*PRRAS!J183=0),1,0)</f>
        <v>0</v>
      </c>
      <c r="O16" s="1">
        <f>IF(AND(PRRAS!K182+PRRAS!K183&lt;&gt;0,PRRAS!K182*PRRAS!K183=0),1,0)</f>
        <v>0</v>
      </c>
      <c r="P16" s="1">
        <f>IF(PRRAS!J182&gt;PRRAS!J183,1,0)</f>
        <v>0</v>
      </c>
      <c r="Q16" s="1">
        <f>IF(PRRAS!K182&gt;PRRAS!K183,1,0)</f>
        <v>0</v>
      </c>
      <c r="R16" s="1"/>
      <c r="S16" s="1"/>
      <c r="T16" s="1"/>
      <c r="U16" s="1"/>
      <c r="V16" s="1"/>
      <c r="W16" s="1"/>
      <c r="X16" s="1"/>
      <c r="Y16" s="1"/>
      <c r="Z16" s="1"/>
    </row>
    <row r="17" ht="72.0" customHeight="1">
      <c r="A17" s="349">
        <f t="shared" si="8"/>
        <v>13</v>
      </c>
      <c r="B17" s="347" t="str">
        <f t="shared" si="7"/>
        <v>Ispravna</v>
      </c>
      <c r="C17" s="348" t="s">
        <v>3047</v>
      </c>
      <c r="D17" s="24"/>
      <c r="E17" s="24"/>
      <c r="F17" s="24"/>
      <c r="G17" s="24"/>
      <c r="H17" s="24"/>
      <c r="I17" s="24"/>
      <c r="J17" s="25"/>
      <c r="K17" s="1"/>
      <c r="L17" s="353">
        <f>IF(PraviPod707!G37&lt;&gt;0,1,0)</f>
        <v>0</v>
      </c>
      <c r="M17" s="1">
        <v>0.0</v>
      </c>
      <c r="N17" s="1"/>
      <c r="O17" s="1"/>
      <c r="P17" s="1"/>
      <c r="Q17" s="1"/>
      <c r="R17" s="1"/>
      <c r="S17" s="1"/>
      <c r="T17" s="1"/>
      <c r="U17" s="1"/>
      <c r="V17" s="1"/>
      <c r="W17" s="1"/>
      <c r="X17" s="1"/>
      <c r="Y17" s="1"/>
      <c r="Z17" s="1"/>
    </row>
    <row r="18" ht="54.0" customHeight="1">
      <c r="A18" s="349">
        <f t="shared" si="8"/>
        <v>14</v>
      </c>
      <c r="B18" s="347" t="str">
        <f t="shared" si="7"/>
        <v>Ispravna</v>
      </c>
      <c r="C18" s="348" t="s">
        <v>3048</v>
      </c>
      <c r="D18" s="24"/>
      <c r="E18" s="24"/>
      <c r="F18" s="24"/>
      <c r="G18" s="24"/>
      <c r="H18" s="24"/>
      <c r="I18" s="24"/>
      <c r="J18" s="25"/>
      <c r="K18" s="1"/>
      <c r="L18" s="353">
        <f>IF(AND(PraviPod707!G29="12",ABS(PRRAS!J179-PRRAS!K176)&gt;0.01,MAX(PRRAS!J19:J194)&lt;&gt;0),1,0)</f>
        <v>0</v>
      </c>
      <c r="M18" s="1">
        <v>0.0</v>
      </c>
      <c r="N18" s="1"/>
      <c r="O18" s="1"/>
      <c r="P18" s="1"/>
      <c r="Q18" s="1"/>
      <c r="R18" s="1"/>
      <c r="S18" s="1"/>
      <c r="T18" s="1"/>
      <c r="U18" s="1"/>
      <c r="V18" s="1"/>
      <c r="W18" s="1"/>
      <c r="X18" s="1"/>
      <c r="Y18" s="1"/>
      <c r="Z18" s="1"/>
    </row>
    <row r="19" ht="58.5" customHeight="1">
      <c r="A19" s="349">
        <f t="shared" si="8"/>
        <v>15</v>
      </c>
      <c r="B19" s="347" t="str">
        <f t="shared" si="7"/>
        <v>Ispravna</v>
      </c>
      <c r="C19" s="348" t="s">
        <v>3049</v>
      </c>
      <c r="D19" s="24"/>
      <c r="E19" s="24"/>
      <c r="F19" s="24"/>
      <c r="G19" s="24"/>
      <c r="H19" s="24"/>
      <c r="I19" s="24"/>
      <c r="J19" s="25"/>
      <c r="K19" s="1"/>
      <c r="L19" s="353">
        <f>MAX(O19:R19)</f>
        <v>0</v>
      </c>
      <c r="M19" s="1">
        <v>0.0</v>
      </c>
      <c r="N19" s="1"/>
      <c r="O19" s="1">
        <f>IF(AND(PraviPod707!G29="12",ABS(PRRAS!J173-BIL!J218)&gt;0.14,MAX(PRRAS!J19:K194)&gt;0),1,0)</f>
        <v>0</v>
      </c>
      <c r="P19" s="1">
        <f>IF(AND(PraviPod707!G29="12",ABS(PRRAS!K173-BIL!K218)&gt;0.14),1,0)</f>
        <v>0</v>
      </c>
      <c r="Q19" s="1">
        <f>IF(AND(PraviPod707!G29="12",ABS(PRRAS!J174-BIL!J219)&gt;0.14,MAX(PRRAS!J19:K194)&gt;0),1,0)</f>
        <v>0</v>
      </c>
      <c r="R19" s="1">
        <f>IF(AND(PraviPod707!G29="12",ABS(PRRAS!K174-BIL!K219)&gt;0.14),1,0)</f>
        <v>0</v>
      </c>
      <c r="S19" s="1"/>
      <c r="T19" s="1"/>
      <c r="U19" s="1"/>
      <c r="V19" s="1"/>
      <c r="W19" s="1"/>
      <c r="X19" s="1"/>
      <c r="Y19" s="1"/>
      <c r="Z19" s="1"/>
    </row>
    <row r="20" ht="61.5" customHeight="1">
      <c r="A20" s="349">
        <f t="shared" si="8"/>
        <v>16</v>
      </c>
      <c r="B20" s="347" t="str">
        <f t="shared" si="7"/>
        <v>Ispravna</v>
      </c>
      <c r="C20" s="348" t="s">
        <v>3050</v>
      </c>
      <c r="D20" s="24"/>
      <c r="E20" s="24"/>
      <c r="F20" s="24"/>
      <c r="G20" s="24"/>
      <c r="H20" s="24"/>
      <c r="I20" s="24"/>
      <c r="J20" s="25"/>
      <c r="K20" s="1"/>
      <c r="L20" s="353">
        <f>MAX(O20:P20)</f>
        <v>0</v>
      </c>
      <c r="M20" s="1">
        <v>0.0</v>
      </c>
      <c r="N20" s="1"/>
      <c r="O20" s="1">
        <f>IF(AND(PraviPod707!G29="12",ABS(PRRAS!J179-BIL!J93)&gt;0.14,MAX(PRRAS!J19:K194)&gt;0),1,0)</f>
        <v>0</v>
      </c>
      <c r="P20" s="1">
        <f>IF(AND(PraviPod707!G29="12",ABS(PRRAS!K179-BIL!K93)&gt;0.14),1,0)</f>
        <v>0</v>
      </c>
      <c r="Q20" s="1"/>
      <c r="R20" s="1"/>
      <c r="S20" s="1"/>
      <c r="T20" s="1"/>
      <c r="U20" s="1"/>
      <c r="V20" s="1"/>
      <c r="W20" s="1"/>
      <c r="X20" s="1"/>
      <c r="Y20" s="1"/>
      <c r="Z20" s="1"/>
    </row>
    <row r="21" ht="54.0" customHeight="1">
      <c r="A21" s="349">
        <f t="shared" si="8"/>
        <v>17</v>
      </c>
      <c r="B21" s="347" t="str">
        <f t="shared" si="7"/>
        <v>Ispravna</v>
      </c>
      <c r="C21" s="348" t="s">
        <v>3051</v>
      </c>
      <c r="D21" s="24"/>
      <c r="E21" s="24"/>
      <c r="F21" s="24"/>
      <c r="G21" s="24"/>
      <c r="H21" s="24"/>
      <c r="I21" s="24"/>
      <c r="J21" s="25"/>
      <c r="K21" s="1"/>
      <c r="L21" s="1">
        <v>0.0</v>
      </c>
      <c r="M21" s="353">
        <f>IF(OR(PRRAS!J180&gt;1000,PRRAS!K180&gt;1000,PRRAS!J181&gt;1000,PRRAS!K181&gt;1000),1,0)</f>
        <v>0</v>
      </c>
      <c r="N21" s="1"/>
      <c r="O21" s="1"/>
      <c r="P21" s="1"/>
      <c r="Q21" s="1"/>
      <c r="R21" s="1"/>
      <c r="S21" s="1"/>
      <c r="T21" s="1"/>
      <c r="U21" s="1"/>
      <c r="V21" s="1"/>
      <c r="W21" s="1"/>
      <c r="X21" s="1"/>
      <c r="Y21" s="1"/>
      <c r="Z21" s="1"/>
    </row>
    <row r="22" ht="49.5" customHeight="1">
      <c r="A22" s="349">
        <f t="shared" si="8"/>
        <v>18</v>
      </c>
      <c r="B22" s="347" t="str">
        <f t="shared" si="7"/>
        <v>Ispravna</v>
      </c>
      <c r="C22" s="348" t="s">
        <v>3052</v>
      </c>
      <c r="D22" s="24"/>
      <c r="E22" s="24"/>
      <c r="F22" s="24"/>
      <c r="G22" s="24"/>
      <c r="H22" s="24"/>
      <c r="I22" s="24"/>
      <c r="J22" s="25"/>
      <c r="K22" s="47"/>
      <c r="L22" s="1">
        <v>0.0</v>
      </c>
      <c r="M22" s="353">
        <f>IF(OR(N22&lt;&gt;P22,O22&lt;&gt;Q22),1,0)</f>
        <v>0</v>
      </c>
      <c r="N22" s="1">
        <f>IF(AND(PRRAS!K181=0,PRRAS!K180=0),0,1)</f>
        <v>1</v>
      </c>
      <c r="O22" s="1">
        <f>IF(AND(PRRAS!J181=0,PRRAS!J180=0),0,1)</f>
        <v>1</v>
      </c>
      <c r="P22" s="1">
        <f>IF(PRRAS!K74=0,0,1)</f>
        <v>1</v>
      </c>
      <c r="Q22" s="1">
        <f>IF(PRRAS!J74=0,0,1)</f>
        <v>1</v>
      </c>
      <c r="R22" s="1"/>
      <c r="S22" s="1"/>
      <c r="T22" s="1"/>
      <c r="U22" s="1"/>
      <c r="V22" s="1"/>
      <c r="W22" s="1"/>
      <c r="X22" s="1"/>
      <c r="Y22" s="1"/>
      <c r="Z22" s="1"/>
    </row>
    <row r="23" ht="19.5" customHeight="1">
      <c r="A23" s="352" t="s">
        <v>3053</v>
      </c>
      <c r="B23" s="24"/>
      <c r="C23" s="24"/>
      <c r="D23" s="24"/>
      <c r="E23" s="24"/>
      <c r="F23" s="24"/>
      <c r="G23" s="24"/>
      <c r="H23" s="24"/>
      <c r="I23" s="24"/>
      <c r="J23" s="193"/>
      <c r="S23" s="1"/>
      <c r="T23" s="1"/>
      <c r="U23" s="1"/>
      <c r="V23" s="1"/>
      <c r="W23" s="1"/>
      <c r="X23" s="1"/>
      <c r="Y23" s="1"/>
      <c r="Z23" s="1"/>
    </row>
    <row r="24" ht="31.5" customHeight="1">
      <c r="A24" s="346">
        <f>INT(A22)+1</f>
        <v>19</v>
      </c>
      <c r="B24" s="347" t="str">
        <f t="shared" ref="B24:B27" si="9">IF(L24=1,"Pogreška",IF(M24=1,"Upozorenje","Ispravna"))</f>
        <v>Ispravna</v>
      </c>
      <c r="C24" s="348" t="s">
        <v>3054</v>
      </c>
      <c r="D24" s="24"/>
      <c r="E24" s="24"/>
      <c r="F24" s="24"/>
      <c r="G24" s="24"/>
      <c r="H24" s="24"/>
      <c r="I24" s="24"/>
      <c r="J24" s="25"/>
      <c r="K24" s="47"/>
      <c r="L24" s="353">
        <f>MAX(N24:O24)</f>
        <v>0</v>
      </c>
      <c r="M24" s="1">
        <v>0.0</v>
      </c>
      <c r="N24" s="1">
        <f>IF(ABS(BIL!J19-BIL!J164)&gt;0.14,1,0)</f>
        <v>0</v>
      </c>
      <c r="O24" s="1">
        <f>IF(ABS(BIL!K19-BIL!K164)&gt;0.14,1,0)</f>
        <v>0</v>
      </c>
      <c r="P24" s="1"/>
      <c r="Q24" s="1"/>
      <c r="R24" s="1"/>
      <c r="S24" s="1"/>
      <c r="T24" s="1"/>
      <c r="U24" s="1"/>
      <c r="V24" s="1"/>
      <c r="W24" s="1"/>
      <c r="X24" s="1"/>
      <c r="Y24" s="1"/>
      <c r="Z24" s="1"/>
    </row>
    <row r="25" ht="36.0" customHeight="1">
      <c r="A25" s="349">
        <f t="shared" ref="A25:A27" si="10">INT(A24)+1</f>
        <v>20</v>
      </c>
      <c r="B25" s="347" t="str">
        <f t="shared" si="9"/>
        <v>Ispravna</v>
      </c>
      <c r="C25" s="348" t="s">
        <v>3055</v>
      </c>
      <c r="D25" s="24"/>
      <c r="E25" s="24"/>
      <c r="F25" s="24"/>
      <c r="G25" s="24"/>
      <c r="H25" s="24"/>
      <c r="I25" s="24"/>
      <c r="J25" s="25"/>
      <c r="K25" s="47"/>
      <c r="L25" s="353">
        <f>IF(OR(BIL!J218*BIL!J219&lt;&gt;0,BIL!K218*BIL!K219&lt;&gt;0),1,0)</f>
        <v>0</v>
      </c>
      <c r="M25" s="1">
        <v>0.0</v>
      </c>
      <c r="N25" s="1"/>
      <c r="O25" s="1"/>
      <c r="P25" s="1"/>
      <c r="Q25" s="1"/>
      <c r="R25" s="1"/>
      <c r="S25" s="1"/>
      <c r="T25" s="1"/>
      <c r="U25" s="1"/>
      <c r="V25" s="1"/>
      <c r="W25" s="1"/>
      <c r="X25" s="1"/>
      <c r="Y25" s="1"/>
      <c r="Z25" s="1"/>
    </row>
    <row r="26" ht="66.0" customHeight="1">
      <c r="A26" s="349">
        <f t="shared" si="10"/>
        <v>21</v>
      </c>
      <c r="B26" s="347" t="str">
        <f t="shared" si="9"/>
        <v>Ispravna</v>
      </c>
      <c r="C26" s="348" t="s">
        <v>3047</v>
      </c>
      <c r="D26" s="24"/>
      <c r="E26" s="24"/>
      <c r="F26" s="24"/>
      <c r="G26" s="24"/>
      <c r="H26" s="24"/>
      <c r="I26" s="24"/>
      <c r="J26" s="25"/>
      <c r="K26" s="1"/>
      <c r="L26" s="353">
        <f>IF(PraviPod708!G47&lt;&gt;0,1,0)</f>
        <v>0</v>
      </c>
      <c r="M26" s="1">
        <v>0.0</v>
      </c>
      <c r="N26" s="1"/>
      <c r="O26" s="1"/>
      <c r="P26" s="1"/>
      <c r="Q26" s="1"/>
      <c r="R26" s="1"/>
      <c r="S26" s="1"/>
      <c r="T26" s="1"/>
      <c r="U26" s="1"/>
      <c r="V26" s="1"/>
      <c r="W26" s="1"/>
      <c r="X26" s="1"/>
      <c r="Y26" s="1"/>
      <c r="Z26" s="1"/>
    </row>
    <row r="27" ht="30.0" customHeight="1">
      <c r="A27" s="349">
        <f t="shared" si="10"/>
        <v>22</v>
      </c>
      <c r="B27" s="347" t="str">
        <f t="shared" si="9"/>
        <v>Ispravna</v>
      </c>
      <c r="C27" s="348" t="s">
        <v>3056</v>
      </c>
      <c r="D27" s="24"/>
      <c r="E27" s="24"/>
      <c r="F27" s="24"/>
      <c r="G27" s="24"/>
      <c r="H27" s="24"/>
      <c r="I27" s="24"/>
      <c r="J27" s="25"/>
      <c r="K27" s="47"/>
      <c r="L27" s="353">
        <f>IF(MIN(BIL!J19:K162,BIL!J164:K213,BIL!J215:K219,BIL!J221:K222)&lt;0,1,0)</f>
        <v>0</v>
      </c>
      <c r="M27" s="1">
        <v>0.0</v>
      </c>
      <c r="N27" s="1"/>
      <c r="O27" s="1"/>
      <c r="P27" s="1"/>
      <c r="Q27" s="1"/>
      <c r="R27" s="1"/>
      <c r="S27" s="1"/>
      <c r="T27" s="1"/>
      <c r="U27" s="1"/>
      <c r="V27" s="1"/>
      <c r="W27" s="1"/>
      <c r="X27" s="1"/>
      <c r="Y27" s="1"/>
      <c r="Z27" s="1"/>
    </row>
    <row r="28" ht="19.5" customHeight="1">
      <c r="A28" s="354" t="s">
        <v>3057</v>
      </c>
      <c r="B28" s="24"/>
      <c r="C28" s="24"/>
      <c r="D28" s="24"/>
      <c r="E28" s="24"/>
      <c r="F28" s="24"/>
      <c r="G28" s="24"/>
      <c r="H28" s="24"/>
      <c r="I28" s="24"/>
      <c r="J28" s="25"/>
      <c r="S28" s="1"/>
      <c r="T28" s="1"/>
      <c r="U28" s="1"/>
      <c r="V28" s="1"/>
      <c r="W28" s="1"/>
      <c r="X28" s="1"/>
      <c r="Y28" s="1"/>
      <c r="Z28" s="1"/>
    </row>
    <row r="29" ht="82.5" customHeight="1">
      <c r="A29" s="346">
        <f>INT(A27)+1</f>
        <v>23</v>
      </c>
      <c r="B29" s="347" t="str">
        <f t="shared" ref="B29:B34" si="11">IF(L29=1,"Pogreška",IF(M29=1,"Upozorenje","Ispravna"))</f>
        <v>Ispravna</v>
      </c>
      <c r="C29" s="348" t="s">
        <v>3058</v>
      </c>
      <c r="D29" s="24"/>
      <c r="E29" s="24"/>
      <c r="F29" s="24"/>
      <c r="G29" s="24"/>
      <c r="H29" s="24"/>
      <c r="I29" s="24"/>
      <c r="J29" s="25"/>
      <c r="K29" s="1"/>
      <c r="L29" s="353">
        <f>IF(GPRIZNPF!J33&gt;=230000/7.5345,1,0)</f>
        <v>0</v>
      </c>
      <c r="M29" s="353">
        <f>IF(GPRIZNPF!K33&gt;=230000/7.5345,1,0)</f>
        <v>0</v>
      </c>
      <c r="N29" s="47"/>
      <c r="O29" s="1"/>
      <c r="P29" s="1"/>
      <c r="Q29" s="1"/>
      <c r="R29" s="1"/>
      <c r="S29" s="1"/>
      <c r="T29" s="1"/>
      <c r="U29" s="1"/>
      <c r="V29" s="1"/>
      <c r="W29" s="1"/>
      <c r="X29" s="1"/>
      <c r="Y29" s="1"/>
      <c r="Z29" s="1"/>
    </row>
    <row r="30" ht="40.5" customHeight="1">
      <c r="A30" s="349">
        <f t="shared" ref="A30:A34" si="12">INT(A29)+1</f>
        <v>24</v>
      </c>
      <c r="B30" s="347" t="str">
        <f t="shared" si="11"/>
        <v>Ispravna</v>
      </c>
      <c r="C30" s="348" t="s">
        <v>3059</v>
      </c>
      <c r="D30" s="24"/>
      <c r="E30" s="24"/>
      <c r="F30" s="24"/>
      <c r="G30" s="24"/>
      <c r="H30" s="24"/>
      <c r="I30" s="24"/>
      <c r="J30" s="25"/>
      <c r="K30" s="1"/>
      <c r="L30" s="353">
        <f>IF(N30&lt;0,1,0)</f>
        <v>0</v>
      </c>
      <c r="M30" s="1">
        <v>0.0</v>
      </c>
      <c r="N30" s="47">
        <f>MIN(GPRIZNPF!J19:K47,GPRIZNPF!J49:K60)</f>
        <v>0</v>
      </c>
      <c r="O30" s="1"/>
      <c r="P30" s="1"/>
      <c r="Q30" s="1"/>
      <c r="R30" s="1"/>
      <c r="S30" s="1"/>
      <c r="T30" s="1"/>
      <c r="U30" s="1"/>
      <c r="V30" s="1"/>
      <c r="W30" s="1"/>
      <c r="X30" s="1"/>
      <c r="Y30" s="1"/>
      <c r="Z30" s="1"/>
    </row>
    <row r="31" ht="71.25" customHeight="1">
      <c r="A31" s="349">
        <f t="shared" si="12"/>
        <v>25</v>
      </c>
      <c r="B31" s="347" t="str">
        <f t="shared" si="11"/>
        <v>Ispravna</v>
      </c>
      <c r="C31" s="348" t="s">
        <v>3060</v>
      </c>
      <c r="D31" s="24"/>
      <c r="E31" s="24"/>
      <c r="F31" s="24"/>
      <c r="G31" s="24"/>
      <c r="H31" s="24"/>
      <c r="I31" s="24"/>
      <c r="J31" s="25"/>
      <c r="K31" s="1"/>
      <c r="L31" s="1">
        <v>0.0</v>
      </c>
      <c r="M31" s="355">
        <f>MAX(N31:P31)</f>
        <v>0</v>
      </c>
      <c r="N31" s="47">
        <f>IF(AND(GPRIZNPF!J35+GPRIZNPF!J57&gt;0,GPRIZNPF!J35*GPRIZNPF!J57=0),1,0)</f>
        <v>0</v>
      </c>
      <c r="O31" s="47">
        <f>IF(AND(GPRIZNPF!K35+GPRIZNPF!K57&gt;0,GPRIZNPF!K35*GPRIZNPF!K57=0),1,0)</f>
        <v>0</v>
      </c>
      <c r="P31" s="1"/>
      <c r="Q31" s="1"/>
      <c r="R31" s="1"/>
      <c r="S31" s="1"/>
      <c r="T31" s="1"/>
      <c r="U31" s="1"/>
      <c r="V31" s="1"/>
      <c r="W31" s="1"/>
      <c r="X31" s="1"/>
      <c r="Y31" s="1"/>
      <c r="Z31" s="1"/>
    </row>
    <row r="32" ht="57.0" customHeight="1">
      <c r="A32" s="349">
        <f t="shared" si="12"/>
        <v>26</v>
      </c>
      <c r="B32" s="347" t="str">
        <f t="shared" si="11"/>
        <v>Ispravna</v>
      </c>
      <c r="C32" s="350" t="s">
        <v>3061</v>
      </c>
      <c r="D32" s="24"/>
      <c r="E32" s="24"/>
      <c r="F32" s="24"/>
      <c r="G32" s="24"/>
      <c r="H32" s="24"/>
      <c r="I32" s="24"/>
      <c r="J32" s="25"/>
      <c r="K32" s="47"/>
      <c r="L32" s="353">
        <f>MAX(N32:Q32)</f>
        <v>0</v>
      </c>
      <c r="M32" s="353">
        <f>IF(OR(GPRIZNPF!J58&gt;500,GPRIZNPF!K58&gt;500),1,0)</f>
        <v>0</v>
      </c>
      <c r="N32" s="1">
        <f>IF(AND(GPRIZNPF!J58+GPRIZNPF!J59&lt;&gt;0,GPRIZNPF!J58*GPRIZNPF!J59=0),1,0)</f>
        <v>0</v>
      </c>
      <c r="O32" s="1">
        <f>IF(AND(GPRIZNPF!K58+GPRIZNPF!K59&lt;&gt;0,GPRIZNPF!K58*GPRIZNPF!K59=0),1,0)</f>
        <v>0</v>
      </c>
      <c r="P32" s="1">
        <f>IF(GPRIZNPF!J58&gt;GPRIZNPF!J59,1,0)</f>
        <v>0</v>
      </c>
      <c r="Q32" s="1">
        <f>IF(GPRIZNPF!K58&gt;GPRIZNPF!K59,1,0)</f>
        <v>0</v>
      </c>
      <c r="R32" s="1"/>
      <c r="S32" s="1"/>
      <c r="T32" s="1"/>
      <c r="U32" s="1"/>
      <c r="V32" s="1"/>
      <c r="W32" s="1"/>
      <c r="X32" s="1"/>
      <c r="Y32" s="1"/>
      <c r="Z32" s="1"/>
    </row>
    <row r="33" ht="49.5" customHeight="1">
      <c r="A33" s="349">
        <f t="shared" si="12"/>
        <v>27</v>
      </c>
      <c r="B33" s="347" t="str">
        <f t="shared" si="11"/>
        <v>Ispravna</v>
      </c>
      <c r="C33" s="348" t="s">
        <v>3062</v>
      </c>
      <c r="D33" s="24"/>
      <c r="E33" s="24"/>
      <c r="F33" s="24"/>
      <c r="G33" s="24"/>
      <c r="H33" s="24"/>
      <c r="I33" s="24"/>
      <c r="J33" s="25"/>
      <c r="K33" s="1"/>
      <c r="L33" s="355">
        <f>MAX(N33:O33)</f>
        <v>0</v>
      </c>
      <c r="M33" s="47"/>
      <c r="N33" s="47">
        <f>IF(ROUND(ABS(GPRIZNPF!J51+GPRIZNPF!J52+GPRIZNPF!J53-GPRIZNPF!J48-GPRIZNPF!J49),2)&gt;0.14,1,0)</f>
        <v>0</v>
      </c>
      <c r="O33" s="47">
        <f>IF(ROUND(ABS(GPRIZNPF!K51+GPRIZNPF!K52+GPRIZNPF!K53-GPRIZNPF!K48-GPRIZNPF!K49),2)&gt;0.14,1,0)</f>
        <v>0</v>
      </c>
      <c r="P33" s="1"/>
      <c r="Q33" s="1"/>
      <c r="R33" s="1"/>
      <c r="S33" s="1"/>
      <c r="T33" s="1"/>
      <c r="U33" s="1"/>
      <c r="V33" s="1"/>
      <c r="W33" s="1"/>
      <c r="X33" s="1"/>
      <c r="Y33" s="1"/>
      <c r="Z33" s="1"/>
    </row>
    <row r="34" ht="35.25" customHeight="1">
      <c r="A34" s="349">
        <f t="shared" si="12"/>
        <v>28</v>
      </c>
      <c r="B34" s="347" t="str">
        <f t="shared" si="11"/>
        <v>Ispravna</v>
      </c>
      <c r="C34" s="348" t="s">
        <v>3063</v>
      </c>
      <c r="D34" s="24"/>
      <c r="E34" s="24"/>
      <c r="F34" s="24"/>
      <c r="G34" s="24"/>
      <c r="H34" s="24"/>
      <c r="I34" s="24"/>
      <c r="J34" s="25"/>
      <c r="K34" s="1"/>
      <c r="L34" s="1">
        <v>0.0</v>
      </c>
      <c r="M34" s="355">
        <f>MAX(N34:O34)</f>
        <v>0</v>
      </c>
      <c r="N34" s="47">
        <f>IF(AND(GPRIZNPF!J39&gt;0,GPRIZNPF!J58=0),1,0)</f>
        <v>0</v>
      </c>
      <c r="O34" s="47">
        <f>IF(AND(GPRIZNPF!K39&gt;0,GPRIZNPF!K58=0),1,0)</f>
        <v>0</v>
      </c>
      <c r="P34" s="1"/>
      <c r="Q34" s="1"/>
      <c r="R34" s="1"/>
      <c r="S34" s="1"/>
      <c r="T34" s="1"/>
      <c r="U34" s="1"/>
      <c r="V34" s="1"/>
      <c r="W34" s="1"/>
      <c r="X34" s="1"/>
      <c r="Y34" s="1"/>
      <c r="Z34" s="1"/>
    </row>
    <row r="35" ht="12.75" customHeight="1">
      <c r="A35" s="1"/>
      <c r="B35" s="62"/>
      <c r="C35" s="1"/>
      <c r="D35" s="1"/>
      <c r="E35" s="1"/>
      <c r="F35" s="1"/>
      <c r="G35" s="1"/>
      <c r="H35" s="1"/>
      <c r="I35" s="1"/>
      <c r="J35" s="1"/>
      <c r="K35" s="1"/>
      <c r="L35" s="1"/>
      <c r="M35" s="1"/>
      <c r="N35" s="1"/>
      <c r="O35" s="1"/>
      <c r="P35" s="1"/>
      <c r="Q35" s="1"/>
      <c r="R35" s="1"/>
      <c r="S35" s="1"/>
      <c r="T35" s="1"/>
      <c r="U35" s="1"/>
      <c r="V35" s="1"/>
      <c r="W35" s="1"/>
      <c r="X35" s="1"/>
      <c r="Y35" s="1"/>
      <c r="Z35" s="1"/>
    </row>
    <row r="36" ht="12.75" customHeight="1">
      <c r="A36" s="1"/>
      <c r="B36" s="62"/>
      <c r="C36" s="1"/>
      <c r="D36" s="1"/>
      <c r="E36" s="1"/>
      <c r="F36" s="1"/>
      <c r="G36" s="1"/>
      <c r="H36" s="1"/>
      <c r="I36" s="1"/>
      <c r="J36" s="1"/>
      <c r="K36" s="1"/>
      <c r="L36" s="1"/>
      <c r="M36" s="1"/>
      <c r="N36" s="1"/>
      <c r="O36" s="1"/>
      <c r="P36" s="1"/>
      <c r="Q36" s="1"/>
      <c r="R36" s="1"/>
      <c r="S36" s="1"/>
      <c r="T36" s="1"/>
      <c r="U36" s="1"/>
      <c r="V36" s="1"/>
      <c r="W36" s="1"/>
      <c r="X36" s="1"/>
      <c r="Y36" s="1"/>
      <c r="Z36" s="1"/>
    </row>
    <row r="37" ht="12.75" customHeight="1">
      <c r="A37" s="1"/>
      <c r="B37" s="62"/>
      <c r="C37" s="1"/>
      <c r="D37" s="1"/>
      <c r="E37" s="1"/>
      <c r="F37" s="1"/>
      <c r="G37" s="1"/>
      <c r="H37" s="1"/>
      <c r="I37" s="1"/>
      <c r="J37" s="1"/>
      <c r="K37" s="1"/>
      <c r="L37" s="1"/>
      <c r="M37" s="1"/>
      <c r="N37" s="1"/>
      <c r="O37" s="1"/>
      <c r="P37" s="1"/>
      <c r="Q37" s="1"/>
      <c r="R37" s="1"/>
      <c r="S37" s="1"/>
      <c r="T37" s="1"/>
      <c r="U37" s="1"/>
      <c r="V37" s="1"/>
      <c r="W37" s="1"/>
      <c r="X37" s="1"/>
      <c r="Y37" s="1"/>
      <c r="Z37" s="1"/>
    </row>
    <row r="38" ht="12.75" customHeight="1">
      <c r="A38" s="1"/>
      <c r="B38" s="62"/>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c r="B39" s="62"/>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c r="B40" s="62"/>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
      <c r="B41" s="62"/>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
      <c r="B42" s="62"/>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62"/>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62"/>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62"/>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62"/>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62"/>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62"/>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62"/>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62"/>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62"/>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62"/>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62"/>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62"/>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62"/>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62"/>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62"/>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62"/>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62"/>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62"/>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62"/>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62"/>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62"/>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62"/>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62"/>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62"/>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62"/>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62"/>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62"/>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62"/>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62"/>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62"/>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62"/>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62"/>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62"/>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62"/>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62"/>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62"/>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62"/>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62"/>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62"/>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62"/>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62"/>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62"/>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62"/>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62"/>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62"/>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62"/>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62"/>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62"/>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62"/>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62"/>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62"/>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62"/>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62"/>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62"/>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62"/>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62"/>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62"/>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62"/>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62"/>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62"/>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62"/>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62"/>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62"/>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62"/>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62"/>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62"/>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62"/>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62"/>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62"/>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62"/>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62"/>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62"/>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62"/>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62"/>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62"/>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62"/>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62"/>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62"/>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62"/>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62"/>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62"/>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62"/>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62"/>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62"/>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62"/>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62"/>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62"/>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62"/>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62"/>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62"/>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62"/>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62"/>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62"/>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62"/>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62"/>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62"/>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62"/>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62"/>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62"/>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62"/>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62"/>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62"/>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62"/>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62"/>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62"/>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62"/>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62"/>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62"/>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62"/>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62"/>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62"/>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62"/>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62"/>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62"/>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62"/>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62"/>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62"/>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62"/>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62"/>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62"/>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62"/>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62"/>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62"/>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62"/>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62"/>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62"/>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62"/>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62"/>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62"/>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62"/>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62"/>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62"/>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62"/>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62"/>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62"/>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62"/>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62"/>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62"/>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62"/>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62"/>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62"/>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62"/>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62"/>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62"/>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62"/>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62"/>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62"/>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62"/>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62"/>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62"/>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62"/>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62"/>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62"/>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62"/>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62"/>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62"/>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62"/>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62"/>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62"/>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62"/>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62"/>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62"/>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62"/>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62"/>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62"/>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62"/>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62"/>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62"/>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62"/>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62"/>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62"/>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62"/>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62"/>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62"/>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62"/>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62"/>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62"/>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62"/>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62"/>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62"/>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62"/>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62"/>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62"/>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62"/>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62"/>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62"/>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62"/>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62"/>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62"/>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62"/>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62"/>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62"/>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1:B1"/>
    <mergeCell ref="C2:J2"/>
    <mergeCell ref="A3:J3"/>
    <mergeCell ref="C4:J4"/>
    <mergeCell ref="C5:J5"/>
    <mergeCell ref="C6:J6"/>
    <mergeCell ref="C7:J7"/>
    <mergeCell ref="C8:J8"/>
    <mergeCell ref="C9:J9"/>
    <mergeCell ref="C10:J10"/>
    <mergeCell ref="C11:J11"/>
    <mergeCell ref="C12:J12"/>
    <mergeCell ref="A13:J13"/>
    <mergeCell ref="C14:J14"/>
    <mergeCell ref="C15:J15"/>
    <mergeCell ref="C16:J16"/>
    <mergeCell ref="C17:J17"/>
    <mergeCell ref="C18:J18"/>
    <mergeCell ref="C19:J19"/>
    <mergeCell ref="C20:J20"/>
    <mergeCell ref="C21:J21"/>
    <mergeCell ref="C29:J29"/>
    <mergeCell ref="C30:J30"/>
    <mergeCell ref="C31:J31"/>
    <mergeCell ref="C32:J32"/>
    <mergeCell ref="C33:J33"/>
    <mergeCell ref="C34:J34"/>
    <mergeCell ref="C22:J22"/>
    <mergeCell ref="A23:J23"/>
    <mergeCell ref="C24:J24"/>
    <mergeCell ref="C25:J25"/>
    <mergeCell ref="C26:J26"/>
    <mergeCell ref="C27:J27"/>
    <mergeCell ref="A28:J28"/>
  </mergeCells>
  <conditionalFormatting sqref="B4:B12 B14:B22 B24:B27 B29:B34">
    <cfRule type="cellIs" dxfId="7" priority="1" operator="equal">
      <formula>"Pogreška"</formula>
    </cfRule>
  </conditionalFormatting>
  <conditionalFormatting sqref="B4:B12 B14:B22 B24:B27 B29:B34">
    <cfRule type="cellIs" dxfId="9" priority="2" operator="equal">
      <formula>"Upozorenje"</formula>
    </cfRule>
  </conditionalFormatting>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10.75"/>
    <col customWidth="1" min="2" max="9" width="12.75"/>
    <col customWidth="1" min="10" max="26" width="8.0"/>
  </cols>
  <sheetData>
    <row r="1" ht="24.75" customHeight="1">
      <c r="A1" s="2" t="s">
        <v>0</v>
      </c>
      <c r="B1" s="3" t="s">
        <v>13</v>
      </c>
      <c r="C1" s="3" t="s">
        <v>1</v>
      </c>
      <c r="D1" s="3" t="s">
        <v>2</v>
      </c>
      <c r="E1" s="3" t="s">
        <v>4</v>
      </c>
      <c r="F1" s="3" t="s">
        <v>3</v>
      </c>
      <c r="G1" s="3" t="s">
        <v>5</v>
      </c>
      <c r="H1" s="5" t="s">
        <v>6</v>
      </c>
      <c r="I1" s="356"/>
      <c r="J1" s="1"/>
      <c r="K1" s="1"/>
      <c r="L1" s="1"/>
      <c r="M1" s="1"/>
      <c r="N1" s="1"/>
      <c r="O1" s="1"/>
      <c r="P1" s="1"/>
      <c r="Q1" s="1"/>
      <c r="R1" s="1"/>
      <c r="S1" s="1"/>
      <c r="T1" s="1"/>
      <c r="U1" s="1"/>
      <c r="V1" s="1"/>
      <c r="W1" s="1"/>
      <c r="X1" s="1"/>
      <c r="Y1" s="1"/>
      <c r="Z1" s="1"/>
    </row>
    <row r="2" ht="46.5" customHeight="1">
      <c r="A2" s="357" t="s">
        <v>3064</v>
      </c>
      <c r="B2" s="24"/>
      <c r="C2" s="24"/>
      <c r="D2" s="24"/>
      <c r="E2" s="24"/>
      <c r="F2" s="24"/>
      <c r="G2" s="24"/>
      <c r="H2" s="24"/>
      <c r="I2" s="25"/>
      <c r="J2" s="1"/>
      <c r="K2" s="1"/>
      <c r="L2" s="1"/>
      <c r="M2" s="1"/>
      <c r="N2" s="1"/>
      <c r="O2" s="1"/>
      <c r="P2" s="1"/>
      <c r="Q2" s="1"/>
      <c r="R2" s="1"/>
      <c r="S2" s="1"/>
      <c r="T2" s="1"/>
      <c r="U2" s="1"/>
      <c r="V2" s="1"/>
      <c r="W2" s="1"/>
      <c r="X2" s="1"/>
      <c r="Y2" s="1"/>
      <c r="Z2" s="1"/>
    </row>
    <row r="3" ht="18.0" customHeight="1">
      <c r="A3" s="358" t="s">
        <v>3065</v>
      </c>
      <c r="B3" s="359" t="s">
        <v>3066</v>
      </c>
      <c r="C3" s="24"/>
      <c r="D3" s="24"/>
      <c r="E3" s="24"/>
      <c r="F3" s="24"/>
      <c r="G3" s="24"/>
      <c r="H3" s="24"/>
      <c r="I3" s="25"/>
      <c r="J3" s="1"/>
      <c r="K3" s="1"/>
      <c r="L3" s="1"/>
      <c r="M3" s="1"/>
      <c r="N3" s="1"/>
      <c r="O3" s="1"/>
      <c r="P3" s="1"/>
      <c r="Q3" s="1"/>
      <c r="R3" s="1"/>
      <c r="S3" s="1"/>
      <c r="T3" s="1"/>
      <c r="U3" s="1"/>
      <c r="V3" s="1"/>
      <c r="W3" s="1"/>
      <c r="X3" s="1"/>
      <c r="Y3" s="1"/>
      <c r="Z3" s="1"/>
    </row>
    <row r="4" ht="19.5" hidden="1" customHeight="1">
      <c r="A4" s="360" t="s">
        <v>3067</v>
      </c>
      <c r="B4" s="361" t="s">
        <v>3068</v>
      </c>
      <c r="C4" s="198"/>
      <c r="D4" s="198"/>
      <c r="E4" s="198"/>
      <c r="F4" s="198"/>
      <c r="G4" s="198"/>
      <c r="H4" s="198"/>
      <c r="I4" s="327"/>
      <c r="J4" s="1"/>
      <c r="K4" s="1"/>
      <c r="L4" s="1"/>
      <c r="M4" s="1"/>
      <c r="N4" s="1"/>
      <c r="O4" s="1"/>
      <c r="P4" s="1"/>
      <c r="Q4" s="1"/>
      <c r="R4" s="1"/>
      <c r="S4" s="1"/>
      <c r="T4" s="1"/>
      <c r="U4" s="1"/>
      <c r="V4" s="1"/>
      <c r="W4" s="1"/>
      <c r="X4" s="1"/>
      <c r="Y4" s="1"/>
      <c r="Z4" s="1"/>
    </row>
    <row r="5" ht="35.25" hidden="1" customHeight="1">
      <c r="A5" s="360" t="s">
        <v>3069</v>
      </c>
      <c r="B5" s="361" t="s">
        <v>3070</v>
      </c>
      <c r="C5" s="198"/>
      <c r="D5" s="198"/>
      <c r="E5" s="198"/>
      <c r="F5" s="198"/>
      <c r="G5" s="198"/>
      <c r="H5" s="198"/>
      <c r="I5" s="327"/>
      <c r="J5" s="1"/>
      <c r="K5" s="1"/>
      <c r="L5" s="1"/>
      <c r="M5" s="1"/>
      <c r="N5" s="1"/>
      <c r="O5" s="1"/>
      <c r="P5" s="1"/>
      <c r="Q5" s="1"/>
      <c r="R5" s="1"/>
      <c r="S5" s="1"/>
      <c r="T5" s="1"/>
      <c r="U5" s="1"/>
      <c r="V5" s="1"/>
      <c r="W5" s="1"/>
      <c r="X5" s="1"/>
      <c r="Y5" s="1"/>
      <c r="Z5" s="1"/>
    </row>
    <row r="6" ht="35.25" hidden="1" customHeight="1">
      <c r="A6" s="360" t="s">
        <v>3071</v>
      </c>
      <c r="B6" s="361" t="s">
        <v>3072</v>
      </c>
      <c r="C6" s="198"/>
      <c r="D6" s="198"/>
      <c r="E6" s="198"/>
      <c r="F6" s="198"/>
      <c r="G6" s="198"/>
      <c r="H6" s="198"/>
      <c r="I6" s="327"/>
      <c r="J6" s="1"/>
      <c r="K6" s="1"/>
      <c r="L6" s="1"/>
      <c r="M6" s="1"/>
      <c r="N6" s="1"/>
      <c r="O6" s="1"/>
      <c r="P6" s="1"/>
      <c r="Q6" s="1"/>
      <c r="R6" s="1"/>
      <c r="S6" s="1"/>
      <c r="T6" s="1"/>
      <c r="U6" s="1"/>
      <c r="V6" s="1"/>
      <c r="W6" s="1"/>
      <c r="X6" s="1"/>
      <c r="Y6" s="1"/>
      <c r="Z6" s="1"/>
    </row>
    <row r="7" ht="45.0" hidden="1" customHeight="1">
      <c r="A7" s="360" t="s">
        <v>3073</v>
      </c>
      <c r="B7" s="361" t="s">
        <v>3074</v>
      </c>
      <c r="C7" s="198"/>
      <c r="D7" s="198"/>
      <c r="E7" s="198"/>
      <c r="F7" s="198"/>
      <c r="G7" s="198"/>
      <c r="H7" s="198"/>
      <c r="I7" s="327"/>
      <c r="J7" s="1"/>
      <c r="K7" s="1"/>
      <c r="L7" s="1"/>
      <c r="M7" s="1"/>
      <c r="N7" s="1"/>
      <c r="O7" s="1"/>
      <c r="P7" s="1"/>
      <c r="Q7" s="1"/>
      <c r="R7" s="1"/>
      <c r="S7" s="1"/>
      <c r="T7" s="1"/>
      <c r="U7" s="1"/>
      <c r="V7" s="1"/>
      <c r="W7" s="1"/>
      <c r="X7" s="1"/>
      <c r="Y7" s="1"/>
      <c r="Z7" s="1"/>
    </row>
    <row r="8" ht="62.25" hidden="1" customHeight="1">
      <c r="A8" s="360" t="s">
        <v>3075</v>
      </c>
      <c r="B8" s="361" t="s">
        <v>3076</v>
      </c>
      <c r="C8" s="198"/>
      <c r="D8" s="198"/>
      <c r="E8" s="198"/>
      <c r="F8" s="198"/>
      <c r="G8" s="198"/>
      <c r="H8" s="198"/>
      <c r="I8" s="327"/>
      <c r="J8" s="1"/>
      <c r="K8" s="1"/>
      <c r="L8" s="1"/>
      <c r="M8" s="1"/>
      <c r="N8" s="1"/>
      <c r="O8" s="1"/>
      <c r="P8" s="1"/>
      <c r="Q8" s="1"/>
      <c r="R8" s="1"/>
      <c r="S8" s="1"/>
      <c r="T8" s="1"/>
      <c r="U8" s="1"/>
      <c r="V8" s="1"/>
      <c r="W8" s="1"/>
      <c r="X8" s="1"/>
      <c r="Y8" s="1"/>
      <c r="Z8" s="1"/>
    </row>
    <row r="9" ht="25.5" hidden="1" customHeight="1">
      <c r="A9" s="360" t="s">
        <v>3077</v>
      </c>
      <c r="B9" s="361" t="s">
        <v>3078</v>
      </c>
      <c r="C9" s="198"/>
      <c r="D9" s="198"/>
      <c r="E9" s="198"/>
      <c r="F9" s="198"/>
      <c r="G9" s="198"/>
      <c r="H9" s="198"/>
      <c r="I9" s="327"/>
      <c r="J9" s="1"/>
      <c r="K9" s="1"/>
      <c r="L9" s="1"/>
      <c r="M9" s="1"/>
      <c r="N9" s="1"/>
      <c r="O9" s="1"/>
      <c r="P9" s="1"/>
      <c r="Q9" s="1"/>
      <c r="R9" s="1"/>
      <c r="S9" s="1"/>
      <c r="T9" s="1"/>
      <c r="U9" s="1"/>
      <c r="V9" s="1"/>
      <c r="W9" s="1"/>
      <c r="X9" s="1"/>
      <c r="Y9" s="1"/>
      <c r="Z9" s="1"/>
    </row>
    <row r="10" ht="25.5" hidden="1" customHeight="1">
      <c r="A10" s="362" t="s">
        <v>3079</v>
      </c>
      <c r="B10" s="363" t="s">
        <v>3080</v>
      </c>
      <c r="C10" s="24"/>
      <c r="D10" s="24"/>
      <c r="E10" s="24"/>
      <c r="F10" s="24"/>
      <c r="G10" s="24"/>
      <c r="H10" s="24"/>
      <c r="I10" s="25"/>
      <c r="J10" s="1"/>
      <c r="K10" s="1"/>
      <c r="L10" s="1"/>
      <c r="M10" s="1"/>
      <c r="N10" s="1"/>
      <c r="O10" s="1"/>
      <c r="P10" s="1"/>
      <c r="Q10" s="1"/>
      <c r="R10" s="1"/>
      <c r="S10" s="1"/>
      <c r="T10" s="1"/>
      <c r="U10" s="1"/>
      <c r="V10" s="1"/>
      <c r="W10" s="1"/>
      <c r="X10" s="1"/>
      <c r="Y10" s="1"/>
      <c r="Z10" s="1"/>
    </row>
    <row r="11" ht="45.0" hidden="1" customHeight="1">
      <c r="A11" s="362" t="s">
        <v>3081</v>
      </c>
      <c r="B11" s="363" t="s">
        <v>3082</v>
      </c>
      <c r="C11" s="24"/>
      <c r="D11" s="24"/>
      <c r="E11" s="24"/>
      <c r="F11" s="24"/>
      <c r="G11" s="24"/>
      <c r="H11" s="24"/>
      <c r="I11" s="25"/>
      <c r="J11" s="1"/>
      <c r="K11" s="1"/>
      <c r="L11" s="1"/>
      <c r="M11" s="1"/>
      <c r="N11" s="1"/>
      <c r="O11" s="1"/>
      <c r="P11" s="1"/>
      <c r="Q11" s="1"/>
      <c r="R11" s="1"/>
      <c r="S11" s="1"/>
      <c r="T11" s="1"/>
      <c r="U11" s="1"/>
      <c r="V11" s="1"/>
      <c r="W11" s="1"/>
      <c r="X11" s="1"/>
      <c r="Y11" s="1"/>
      <c r="Z11" s="1"/>
    </row>
    <row r="12" ht="30.75" customHeight="1">
      <c r="A12" s="364" t="s">
        <v>3083</v>
      </c>
      <c r="B12" s="363" t="s">
        <v>3084</v>
      </c>
      <c r="C12" s="24"/>
      <c r="D12" s="24"/>
      <c r="E12" s="24"/>
      <c r="F12" s="24"/>
      <c r="G12" s="24"/>
      <c r="H12" s="24"/>
      <c r="I12" s="25"/>
      <c r="J12" s="1"/>
      <c r="K12" s="1"/>
      <c r="L12" s="1"/>
      <c r="M12" s="1"/>
      <c r="N12" s="1"/>
      <c r="O12" s="1"/>
      <c r="P12" s="1"/>
      <c r="Q12" s="1"/>
      <c r="R12" s="1"/>
      <c r="S12" s="1"/>
      <c r="T12" s="1"/>
      <c r="U12" s="1"/>
      <c r="V12" s="1"/>
      <c r="W12" s="1"/>
      <c r="X12" s="1"/>
      <c r="Y12" s="1"/>
      <c r="Z12" s="1"/>
    </row>
    <row r="13" ht="30.75" customHeight="1">
      <c r="A13" s="364" t="s">
        <v>3085</v>
      </c>
      <c r="B13" s="363" t="s">
        <v>3086</v>
      </c>
      <c r="C13" s="24"/>
      <c r="D13" s="24"/>
      <c r="E13" s="24"/>
      <c r="F13" s="24"/>
      <c r="G13" s="24"/>
      <c r="H13" s="24"/>
      <c r="I13" s="25"/>
      <c r="J13" s="1"/>
      <c r="K13" s="1"/>
      <c r="L13" s="1"/>
      <c r="M13" s="1"/>
      <c r="N13" s="1"/>
      <c r="O13" s="1"/>
      <c r="P13" s="1"/>
      <c r="Q13" s="1"/>
      <c r="R13" s="1"/>
      <c r="S13" s="1"/>
      <c r="T13" s="1"/>
      <c r="U13" s="1"/>
      <c r="V13" s="1"/>
      <c r="W13" s="1"/>
      <c r="X13" s="1"/>
      <c r="Y13" s="1"/>
      <c r="Z13" s="1"/>
    </row>
    <row r="14" ht="30.75" customHeight="1">
      <c r="A14" s="364" t="s">
        <v>3087</v>
      </c>
      <c r="B14" s="363" t="s">
        <v>3088</v>
      </c>
      <c r="C14" s="24"/>
      <c r="D14" s="24"/>
      <c r="E14" s="24"/>
      <c r="F14" s="24"/>
      <c r="G14" s="24"/>
      <c r="H14" s="24"/>
      <c r="I14" s="25"/>
      <c r="J14" s="1"/>
      <c r="K14" s="1"/>
      <c r="L14" s="1"/>
      <c r="M14" s="1"/>
      <c r="N14" s="1"/>
      <c r="O14" s="1"/>
      <c r="P14" s="1"/>
      <c r="Q14" s="1"/>
      <c r="R14" s="1"/>
      <c r="S14" s="1"/>
      <c r="T14" s="1"/>
      <c r="U14" s="1"/>
      <c r="V14" s="1"/>
      <c r="W14" s="1"/>
      <c r="X14" s="1"/>
      <c r="Y14" s="1"/>
      <c r="Z14" s="1"/>
    </row>
    <row r="15" ht="30.75" customHeight="1">
      <c r="A15" s="364" t="s">
        <v>3089</v>
      </c>
      <c r="B15" s="363" t="s">
        <v>3090</v>
      </c>
      <c r="C15" s="24"/>
      <c r="D15" s="24"/>
      <c r="E15" s="24"/>
      <c r="F15" s="24"/>
      <c r="G15" s="24"/>
      <c r="H15" s="24"/>
      <c r="I15" s="25"/>
      <c r="J15" s="1"/>
      <c r="K15" s="1"/>
      <c r="L15" s="1"/>
      <c r="M15" s="1"/>
      <c r="N15" s="1"/>
      <c r="O15" s="1"/>
      <c r="P15" s="1"/>
      <c r="Q15" s="1"/>
      <c r="R15" s="1"/>
      <c r="S15" s="1"/>
      <c r="T15" s="1"/>
      <c r="U15" s="1"/>
      <c r="V15" s="1"/>
      <c r="W15" s="1"/>
      <c r="X15" s="1"/>
      <c r="Y15" s="1"/>
      <c r="Z15" s="1"/>
    </row>
    <row r="16" ht="62.25" customHeight="1">
      <c r="A16" s="364" t="s">
        <v>3091</v>
      </c>
      <c r="B16" s="363" t="s">
        <v>3092</v>
      </c>
      <c r="C16" s="24"/>
      <c r="D16" s="24"/>
      <c r="E16" s="24"/>
      <c r="F16" s="24"/>
      <c r="G16" s="24"/>
      <c r="H16" s="24"/>
      <c r="I16" s="25"/>
      <c r="J16" s="1"/>
      <c r="K16" s="1"/>
      <c r="L16" s="1"/>
      <c r="M16" s="1"/>
      <c r="N16" s="1"/>
      <c r="O16" s="1"/>
      <c r="P16" s="1"/>
      <c r="Q16" s="1"/>
      <c r="R16" s="1"/>
      <c r="S16" s="1"/>
      <c r="T16" s="1"/>
      <c r="U16" s="1"/>
      <c r="V16" s="1"/>
      <c r="W16" s="1"/>
      <c r="X16" s="1"/>
      <c r="Y16" s="1"/>
      <c r="Z16" s="1"/>
    </row>
    <row r="17" ht="28.5" customHeight="1">
      <c r="A17" s="364" t="s">
        <v>3093</v>
      </c>
      <c r="B17" s="363" t="s">
        <v>3094</v>
      </c>
      <c r="C17" s="24"/>
      <c r="D17" s="24"/>
      <c r="E17" s="24"/>
      <c r="F17" s="24"/>
      <c r="G17" s="24"/>
      <c r="H17" s="24"/>
      <c r="I17" s="25"/>
      <c r="J17" s="1"/>
      <c r="K17" s="1"/>
      <c r="L17" s="1"/>
      <c r="M17" s="1"/>
      <c r="N17" s="1"/>
      <c r="O17" s="1"/>
      <c r="P17" s="1"/>
      <c r="Q17" s="1"/>
      <c r="R17" s="1"/>
      <c r="S17" s="1"/>
      <c r="T17" s="1"/>
      <c r="U17" s="1"/>
      <c r="V17" s="1"/>
      <c r="W17" s="1"/>
      <c r="X17" s="1"/>
      <c r="Y17" s="1"/>
      <c r="Z17" s="1"/>
    </row>
    <row r="18" ht="28.5" customHeight="1">
      <c r="A18" s="364" t="s">
        <v>3095</v>
      </c>
      <c r="B18" s="363" t="s">
        <v>3096</v>
      </c>
      <c r="C18" s="24"/>
      <c r="D18" s="24"/>
      <c r="E18" s="24"/>
      <c r="F18" s="24"/>
      <c r="G18" s="24"/>
      <c r="H18" s="24"/>
      <c r="I18" s="25"/>
      <c r="J18" s="1"/>
      <c r="K18" s="1"/>
      <c r="L18" s="1"/>
      <c r="M18" s="1"/>
      <c r="N18" s="1"/>
      <c r="O18" s="1"/>
      <c r="P18" s="1"/>
      <c r="Q18" s="1"/>
      <c r="R18" s="1"/>
      <c r="S18" s="1"/>
      <c r="T18" s="1"/>
      <c r="U18" s="1"/>
      <c r="V18" s="1"/>
      <c r="W18" s="1"/>
      <c r="X18" s="1"/>
      <c r="Y18" s="1"/>
      <c r="Z18" s="1"/>
    </row>
    <row r="19" ht="6.0" customHeight="1">
      <c r="A19" s="156"/>
      <c r="B19" s="1"/>
      <c r="C19" s="1"/>
      <c r="D19" s="1"/>
      <c r="E19" s="1"/>
      <c r="F19" s="1"/>
      <c r="G19" s="1"/>
      <c r="H19" s="1"/>
      <c r="I19" s="1"/>
      <c r="J19" s="1"/>
      <c r="K19" s="1"/>
      <c r="L19" s="1"/>
      <c r="M19" s="1"/>
      <c r="N19" s="1"/>
      <c r="O19" s="1"/>
      <c r="P19" s="1"/>
      <c r="Q19" s="1"/>
      <c r="R19" s="1"/>
      <c r="S19" s="1"/>
      <c r="T19" s="1"/>
      <c r="U19" s="1"/>
      <c r="V19" s="1"/>
      <c r="W19" s="1"/>
      <c r="X19" s="1"/>
      <c r="Y19" s="1"/>
      <c r="Z19" s="1"/>
    </row>
    <row r="20" ht="12.75" customHeight="1">
      <c r="A20" s="156"/>
      <c r="B20" s="1"/>
      <c r="C20" s="1"/>
      <c r="D20" s="1"/>
      <c r="E20" s="1"/>
      <c r="F20" s="1"/>
      <c r="G20" s="1"/>
      <c r="H20" s="1"/>
      <c r="I20" s="1"/>
      <c r="J20" s="1"/>
      <c r="K20" s="1"/>
      <c r="L20" s="1"/>
      <c r="M20" s="1"/>
      <c r="N20" s="1"/>
      <c r="O20" s="1"/>
      <c r="P20" s="1"/>
      <c r="Q20" s="1"/>
      <c r="R20" s="1"/>
      <c r="S20" s="1"/>
      <c r="T20" s="1"/>
      <c r="U20" s="1"/>
      <c r="V20" s="1"/>
      <c r="W20" s="1"/>
      <c r="X20" s="1"/>
      <c r="Y20" s="1"/>
      <c r="Z20" s="1"/>
    </row>
    <row r="21" ht="12.75" customHeight="1">
      <c r="A21" s="156"/>
      <c r="B21" s="1"/>
      <c r="C21" s="1"/>
      <c r="D21" s="1"/>
      <c r="E21" s="1"/>
      <c r="F21" s="1"/>
      <c r="G21" s="1"/>
      <c r="H21" s="1"/>
      <c r="I21" s="1"/>
      <c r="J21" s="1"/>
      <c r="K21" s="1"/>
      <c r="L21" s="1"/>
      <c r="M21" s="1"/>
      <c r="N21" s="1"/>
      <c r="O21" s="1"/>
      <c r="P21" s="1"/>
      <c r="Q21" s="1"/>
      <c r="R21" s="1"/>
      <c r="S21" s="1"/>
      <c r="T21" s="1"/>
      <c r="U21" s="1"/>
      <c r="V21" s="1"/>
      <c r="W21" s="1"/>
      <c r="X21" s="1"/>
      <c r="Y21" s="1"/>
      <c r="Z21" s="1"/>
    </row>
    <row r="22" ht="12.75" customHeight="1">
      <c r="A22" s="156"/>
      <c r="B22" s="1"/>
      <c r="C22" s="1"/>
      <c r="D22" s="1"/>
      <c r="E22" s="1"/>
      <c r="F22" s="1"/>
      <c r="G22" s="1"/>
      <c r="H22" s="1"/>
      <c r="I22" s="1"/>
      <c r="J22" s="1"/>
      <c r="K22" s="1"/>
      <c r="L22" s="1"/>
      <c r="M22" s="1"/>
      <c r="N22" s="1"/>
      <c r="O22" s="1"/>
      <c r="P22" s="1"/>
      <c r="Q22" s="1"/>
      <c r="R22" s="1"/>
      <c r="S22" s="1"/>
      <c r="T22" s="1"/>
      <c r="U22" s="1"/>
      <c r="V22" s="1"/>
      <c r="W22" s="1"/>
      <c r="X22" s="1"/>
      <c r="Y22" s="1"/>
      <c r="Z22" s="1"/>
    </row>
    <row r="23" ht="12.75" customHeight="1">
      <c r="A23" s="156"/>
      <c r="B23" s="1"/>
      <c r="C23" s="1"/>
      <c r="D23" s="1"/>
      <c r="E23" s="1"/>
      <c r="F23" s="1"/>
      <c r="G23" s="1"/>
      <c r="H23" s="1"/>
      <c r="I23" s="1"/>
      <c r="J23" s="1"/>
      <c r="K23" s="1"/>
      <c r="L23" s="1"/>
      <c r="M23" s="1"/>
      <c r="N23" s="1"/>
      <c r="O23" s="1"/>
      <c r="P23" s="1"/>
      <c r="Q23" s="1"/>
      <c r="R23" s="1"/>
      <c r="S23" s="1"/>
      <c r="T23" s="1"/>
      <c r="U23" s="1"/>
      <c r="V23" s="1"/>
      <c r="W23" s="1"/>
      <c r="X23" s="1"/>
      <c r="Y23" s="1"/>
      <c r="Z23" s="1"/>
    </row>
    <row r="24" ht="12.75" customHeight="1">
      <c r="A24" s="156"/>
      <c r="B24" s="1"/>
      <c r="C24" s="1"/>
      <c r="D24" s="1"/>
      <c r="E24" s="1"/>
      <c r="F24" s="1"/>
      <c r="G24" s="1"/>
      <c r="H24" s="1"/>
      <c r="I24" s="1"/>
      <c r="J24" s="1"/>
      <c r="K24" s="1"/>
      <c r="L24" s="1"/>
      <c r="M24" s="1"/>
      <c r="N24" s="1"/>
      <c r="O24" s="1"/>
      <c r="P24" s="1"/>
      <c r="Q24" s="1"/>
      <c r="R24" s="1"/>
      <c r="S24" s="1"/>
      <c r="T24" s="1"/>
      <c r="U24" s="1"/>
      <c r="V24" s="1"/>
      <c r="W24" s="1"/>
      <c r="X24" s="1"/>
      <c r="Y24" s="1"/>
      <c r="Z24" s="1"/>
    </row>
    <row r="25" ht="12.75" customHeight="1">
      <c r="A25" s="156"/>
      <c r="B25" s="1"/>
      <c r="C25" s="1"/>
      <c r="D25" s="1"/>
      <c r="E25" s="1"/>
      <c r="F25" s="1"/>
      <c r="G25" s="1"/>
      <c r="H25" s="1"/>
      <c r="I25" s="1"/>
      <c r="J25" s="1"/>
      <c r="K25" s="1"/>
      <c r="L25" s="1"/>
      <c r="M25" s="1"/>
      <c r="N25" s="1"/>
      <c r="O25" s="1"/>
      <c r="P25" s="1"/>
      <c r="Q25" s="1"/>
      <c r="R25" s="1"/>
      <c r="S25" s="1"/>
      <c r="T25" s="1"/>
      <c r="U25" s="1"/>
      <c r="V25" s="1"/>
      <c r="W25" s="1"/>
      <c r="X25" s="1"/>
      <c r="Y25" s="1"/>
      <c r="Z25" s="1"/>
    </row>
    <row r="26" ht="12.75" customHeight="1">
      <c r="A26" s="156"/>
      <c r="B26" s="1"/>
      <c r="C26" s="1"/>
      <c r="D26" s="1"/>
      <c r="E26" s="1"/>
      <c r="F26" s="1"/>
      <c r="G26" s="1"/>
      <c r="H26" s="1"/>
      <c r="I26" s="1"/>
      <c r="J26" s="1"/>
      <c r="K26" s="1"/>
      <c r="L26" s="1"/>
      <c r="M26" s="1"/>
      <c r="N26" s="1"/>
      <c r="O26" s="1"/>
      <c r="P26" s="1"/>
      <c r="Q26" s="1"/>
      <c r="R26" s="1"/>
      <c r="S26" s="1"/>
      <c r="T26" s="1"/>
      <c r="U26" s="1"/>
      <c r="V26" s="1"/>
      <c r="W26" s="1"/>
      <c r="X26" s="1"/>
      <c r="Y26" s="1"/>
      <c r="Z26" s="1"/>
    </row>
    <row r="27" ht="12.75" customHeight="1">
      <c r="A27" s="156"/>
      <c r="B27" s="1"/>
      <c r="C27" s="1"/>
      <c r="D27" s="1"/>
      <c r="E27" s="1"/>
      <c r="F27" s="1"/>
      <c r="G27" s="1"/>
      <c r="H27" s="1"/>
      <c r="I27" s="1"/>
      <c r="J27" s="1"/>
      <c r="K27" s="1"/>
      <c r="L27" s="1"/>
      <c r="M27" s="1"/>
      <c r="N27" s="1"/>
      <c r="O27" s="1"/>
      <c r="P27" s="1"/>
      <c r="Q27" s="1"/>
      <c r="R27" s="1"/>
      <c r="S27" s="1"/>
      <c r="T27" s="1"/>
      <c r="U27" s="1"/>
      <c r="V27" s="1"/>
      <c r="W27" s="1"/>
      <c r="X27" s="1"/>
      <c r="Y27" s="1"/>
      <c r="Z27" s="1"/>
    </row>
    <row r="28" ht="12.75" customHeight="1">
      <c r="A28" s="156"/>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56"/>
      <c r="B29" s="1"/>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56"/>
      <c r="B30" s="1"/>
      <c r="C30" s="1"/>
      <c r="D30" s="1"/>
      <c r="E30" s="1"/>
      <c r="F30" s="1"/>
      <c r="G30" s="1"/>
      <c r="H30" s="1"/>
      <c r="I30" s="1"/>
      <c r="J30" s="1"/>
      <c r="K30" s="1"/>
      <c r="L30" s="1"/>
      <c r="M30" s="1"/>
      <c r="N30" s="1"/>
      <c r="O30" s="1"/>
      <c r="P30" s="1"/>
      <c r="Q30" s="1"/>
      <c r="R30" s="1"/>
      <c r="S30" s="1"/>
      <c r="T30" s="1"/>
      <c r="U30" s="1"/>
      <c r="V30" s="1"/>
      <c r="W30" s="1"/>
      <c r="X30" s="1"/>
      <c r="Y30" s="1"/>
      <c r="Z30" s="1"/>
    </row>
    <row r="31" ht="12.75" customHeight="1">
      <c r="A31" s="156"/>
      <c r="B31" s="1"/>
      <c r="C31" s="1"/>
      <c r="D31" s="1"/>
      <c r="E31" s="1"/>
      <c r="F31" s="1"/>
      <c r="G31" s="1"/>
      <c r="H31" s="1"/>
      <c r="I31" s="1"/>
      <c r="J31" s="1"/>
      <c r="K31" s="1"/>
      <c r="L31" s="1"/>
      <c r="M31" s="1"/>
      <c r="N31" s="1"/>
      <c r="O31" s="1"/>
      <c r="P31" s="1"/>
      <c r="Q31" s="1"/>
      <c r="R31" s="1"/>
      <c r="S31" s="1"/>
      <c r="T31" s="1"/>
      <c r="U31" s="1"/>
      <c r="V31" s="1"/>
      <c r="W31" s="1"/>
      <c r="X31" s="1"/>
      <c r="Y31" s="1"/>
      <c r="Z31" s="1"/>
    </row>
    <row r="32" ht="12.75" customHeight="1">
      <c r="A32" s="156"/>
      <c r="B32" s="1"/>
      <c r="C32" s="1"/>
      <c r="D32" s="1"/>
      <c r="E32" s="1"/>
      <c r="F32" s="1"/>
      <c r="G32" s="1"/>
      <c r="H32" s="1"/>
      <c r="I32" s="1"/>
      <c r="J32" s="1"/>
      <c r="K32" s="1"/>
      <c r="L32" s="1"/>
      <c r="M32" s="1"/>
      <c r="N32" s="1"/>
      <c r="O32" s="1"/>
      <c r="P32" s="1"/>
      <c r="Q32" s="1"/>
      <c r="R32" s="1"/>
      <c r="S32" s="1"/>
      <c r="T32" s="1"/>
      <c r="U32" s="1"/>
      <c r="V32" s="1"/>
      <c r="W32" s="1"/>
      <c r="X32" s="1"/>
      <c r="Y32" s="1"/>
      <c r="Z32" s="1"/>
    </row>
    <row r="33" ht="12.75" customHeight="1">
      <c r="A33" s="156"/>
      <c r="B33" s="1"/>
      <c r="C33" s="1"/>
      <c r="D33" s="1"/>
      <c r="E33" s="1"/>
      <c r="F33" s="1"/>
      <c r="G33" s="1"/>
      <c r="H33" s="1"/>
      <c r="I33" s="1"/>
      <c r="J33" s="1"/>
      <c r="K33" s="1"/>
      <c r="L33" s="1"/>
      <c r="M33" s="1"/>
      <c r="N33" s="1"/>
      <c r="O33" s="1"/>
      <c r="P33" s="1"/>
      <c r="Q33" s="1"/>
      <c r="R33" s="1"/>
      <c r="S33" s="1"/>
      <c r="T33" s="1"/>
      <c r="U33" s="1"/>
      <c r="V33" s="1"/>
      <c r="W33" s="1"/>
      <c r="X33" s="1"/>
      <c r="Y33" s="1"/>
      <c r="Z33" s="1"/>
    </row>
    <row r="34" ht="12.75" customHeight="1">
      <c r="A34" s="156"/>
      <c r="B34" s="1"/>
      <c r="C34" s="1"/>
      <c r="D34" s="1"/>
      <c r="E34" s="1"/>
      <c r="F34" s="1"/>
      <c r="G34" s="1"/>
      <c r="H34" s="1"/>
      <c r="I34" s="1"/>
      <c r="J34" s="1"/>
      <c r="K34" s="1"/>
      <c r="L34" s="1"/>
      <c r="M34" s="1"/>
      <c r="N34" s="1"/>
      <c r="O34" s="1"/>
      <c r="P34" s="1"/>
      <c r="Q34" s="1"/>
      <c r="R34" s="1"/>
      <c r="S34" s="1"/>
      <c r="T34" s="1"/>
      <c r="U34" s="1"/>
      <c r="V34" s="1"/>
      <c r="W34" s="1"/>
      <c r="X34" s="1"/>
      <c r="Y34" s="1"/>
      <c r="Z34" s="1"/>
    </row>
    <row r="35" ht="12.75" customHeight="1">
      <c r="A35" s="156"/>
      <c r="B35" s="1"/>
      <c r="C35" s="1"/>
      <c r="D35" s="1"/>
      <c r="E35" s="1"/>
      <c r="F35" s="1"/>
      <c r="G35" s="1"/>
      <c r="H35" s="1"/>
      <c r="I35" s="1"/>
      <c r="J35" s="1"/>
      <c r="K35" s="1"/>
      <c r="L35" s="1"/>
      <c r="M35" s="1"/>
      <c r="N35" s="1"/>
      <c r="O35" s="1"/>
      <c r="P35" s="1"/>
      <c r="Q35" s="1"/>
      <c r="R35" s="1"/>
      <c r="S35" s="1"/>
      <c r="T35" s="1"/>
      <c r="U35" s="1"/>
      <c r="V35" s="1"/>
      <c r="W35" s="1"/>
      <c r="X35" s="1"/>
      <c r="Y35" s="1"/>
      <c r="Z35" s="1"/>
    </row>
    <row r="36" ht="12.75" customHeight="1">
      <c r="A36" s="156"/>
      <c r="B36" s="1"/>
      <c r="C36" s="1"/>
      <c r="D36" s="1"/>
      <c r="E36" s="1"/>
      <c r="F36" s="1"/>
      <c r="G36" s="1"/>
      <c r="H36" s="1"/>
      <c r="I36" s="1"/>
      <c r="J36" s="1"/>
      <c r="K36" s="1"/>
      <c r="L36" s="1"/>
      <c r="M36" s="1"/>
      <c r="N36" s="1"/>
      <c r="O36" s="1"/>
      <c r="P36" s="1"/>
      <c r="Q36" s="1"/>
      <c r="R36" s="1"/>
      <c r="S36" s="1"/>
      <c r="T36" s="1"/>
      <c r="U36" s="1"/>
      <c r="V36" s="1"/>
      <c r="W36" s="1"/>
      <c r="X36" s="1"/>
      <c r="Y36" s="1"/>
      <c r="Z36" s="1"/>
    </row>
    <row r="37" ht="12.75" customHeight="1">
      <c r="A37" s="156"/>
      <c r="B37" s="1"/>
      <c r="C37" s="1"/>
      <c r="D37" s="1"/>
      <c r="E37" s="1"/>
      <c r="F37" s="1"/>
      <c r="G37" s="1"/>
      <c r="H37" s="1"/>
      <c r="I37" s="1"/>
      <c r="J37" s="1"/>
      <c r="K37" s="1"/>
      <c r="L37" s="1"/>
      <c r="M37" s="1"/>
      <c r="N37" s="1"/>
      <c r="O37" s="1"/>
      <c r="P37" s="1"/>
      <c r="Q37" s="1"/>
      <c r="R37" s="1"/>
      <c r="S37" s="1"/>
      <c r="T37" s="1"/>
      <c r="U37" s="1"/>
      <c r="V37" s="1"/>
      <c r="W37" s="1"/>
      <c r="X37" s="1"/>
      <c r="Y37" s="1"/>
      <c r="Z37" s="1"/>
    </row>
    <row r="38" ht="12.75" customHeight="1">
      <c r="A38" s="156"/>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56"/>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56"/>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56"/>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56"/>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56"/>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56"/>
      <c r="B44" s="1"/>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56"/>
      <c r="B45" s="1"/>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56"/>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56"/>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56"/>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56"/>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56"/>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56"/>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56"/>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56"/>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56"/>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56"/>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56"/>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56"/>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56"/>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56"/>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56"/>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56"/>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56"/>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56"/>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56"/>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56"/>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56"/>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56"/>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56"/>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56"/>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56"/>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56"/>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56"/>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56"/>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56"/>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56"/>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56"/>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56"/>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56"/>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56"/>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56"/>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56"/>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56"/>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56"/>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56"/>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56"/>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56"/>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56"/>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56"/>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56"/>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56"/>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56"/>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56"/>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56"/>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56"/>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56"/>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56"/>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56"/>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56"/>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56"/>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56"/>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56"/>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56"/>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56"/>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56"/>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56"/>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56"/>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56"/>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56"/>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56"/>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56"/>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56"/>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56"/>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56"/>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56"/>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56"/>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56"/>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56"/>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56"/>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56"/>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56"/>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56"/>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56"/>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56"/>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56"/>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56"/>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56"/>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56"/>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56"/>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56"/>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56"/>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56"/>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56"/>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56"/>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56"/>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56"/>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56"/>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56"/>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56"/>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56"/>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56"/>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56"/>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56"/>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56"/>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56"/>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56"/>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56"/>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56"/>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56"/>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56"/>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56"/>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56"/>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56"/>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56"/>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56"/>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56"/>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56"/>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56"/>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56"/>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56"/>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56"/>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56"/>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56"/>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56"/>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56"/>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56"/>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56"/>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56"/>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56"/>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56"/>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56"/>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56"/>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56"/>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56"/>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56"/>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56"/>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56"/>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56"/>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56"/>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56"/>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56"/>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56"/>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56"/>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56"/>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56"/>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56"/>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56"/>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56"/>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56"/>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56"/>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56"/>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56"/>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56"/>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56"/>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56"/>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56"/>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56"/>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56"/>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56"/>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56"/>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56"/>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56"/>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56"/>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56"/>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56"/>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56"/>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56"/>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56"/>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56"/>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56"/>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56"/>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56"/>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56"/>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56"/>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56"/>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56"/>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56"/>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56"/>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56"/>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56"/>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56"/>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2:I2"/>
    <mergeCell ref="B3:I3"/>
    <mergeCell ref="B4:I4"/>
    <mergeCell ref="B5:I5"/>
    <mergeCell ref="B6:I6"/>
    <mergeCell ref="B7:I7"/>
    <mergeCell ref="B8:I8"/>
    <mergeCell ref="B16:I16"/>
    <mergeCell ref="B17:I17"/>
    <mergeCell ref="B18:I18"/>
    <mergeCell ref="B9:I9"/>
    <mergeCell ref="B10:I10"/>
    <mergeCell ref="B11:I11"/>
    <mergeCell ref="B12:I12"/>
    <mergeCell ref="B13:I13"/>
    <mergeCell ref="B14:I14"/>
    <mergeCell ref="B15:I15"/>
  </mergeCells>
  <printOptions/>
  <pageMargins bottom="0.75" footer="0.0" header="0.0" left="0.7" right="0.7" top="0.75"/>
  <pageSetup orientation="landscape"/>
  <drawing r:id="rId1"/>
</worksheet>
</file>